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onald.stamper\Desktop\web temp holder\"/>
    </mc:Choice>
  </mc:AlternateContent>
  <bookViews>
    <workbookView xWindow="0" yWindow="0" windowWidth="20010" windowHeight="11850" tabRatio="617"/>
  </bookViews>
  <sheets>
    <sheet name="Instructions 1" sheetId="11" r:id="rId1"/>
    <sheet name="Instructions 2" sheetId="12" r:id="rId2"/>
    <sheet name="Poultry" sheetId="7" r:id="rId3"/>
    <sheet name="Swine" sheetId="8" r:id="rId4"/>
    <sheet name="Cattle_Horse" sheetId="9" r:id="rId5"/>
    <sheet name="Sheep_Goat" sheetId="10" r:id="rId6"/>
    <sheet name="Windrow and Bin Sizing" sheetId="3" r:id="rId7"/>
    <sheet name="Sheet3" sheetId="6" r:id="rId8"/>
  </sheets>
  <definedNames>
    <definedName name="A_fatality">Sheet3!$B$12:$B$15</definedName>
    <definedName name="categories">Sheet3!$B$2:$B$6</definedName>
    <definedName name="Cattle_Excellent">#REF!</definedName>
    <definedName name="Cattle_Good">#REF!</definedName>
    <definedName name="Cattle_Poor">#REF!</definedName>
    <definedName name="Poultry_AvgWeight">#REF!</definedName>
    <definedName name="Poultry_DesignWeight">#REF!</definedName>
    <definedName name="Poultry_Excellent">#REF!</definedName>
    <definedName name="Poultry_FlockLife">#REF!</definedName>
    <definedName name="Poultry_Stage_Type">#REF!</definedName>
    <definedName name="Sheep_Good">#REF!</definedName>
    <definedName name="Sheep_Poor">#REF!</definedName>
    <definedName name="Swine_Excellent">#REF!</definedName>
    <definedName name="Swine_Good">#REF!</definedName>
    <definedName name="Swine_Poor">#REF!</definedName>
    <definedName name="Swine_Stage">#REF!</definedName>
    <definedName name="YesNo">Sheet3!$B$19:$B$20</definedName>
  </definedNames>
  <calcPr calcId="152511"/>
</workbook>
</file>

<file path=xl/calcChain.xml><?xml version="1.0" encoding="utf-8"?>
<calcChain xmlns="http://schemas.openxmlformats.org/spreadsheetml/2006/main">
  <c r="H23" i="10" l="1"/>
  <c r="H22" i="10"/>
  <c r="H21" i="10"/>
  <c r="I26" i="8"/>
  <c r="I25" i="8"/>
  <c r="I24" i="8"/>
  <c r="I23" i="8"/>
  <c r="H22" i="9"/>
  <c r="H23" i="9"/>
  <c r="H24" i="9"/>
  <c r="H21" i="9"/>
  <c r="L26" i="8"/>
  <c r="D11" i="8"/>
  <c r="L23" i="8" s="1"/>
  <c r="I21" i="9"/>
  <c r="J21" i="9"/>
  <c r="J23" i="10"/>
  <c r="I23" i="10"/>
  <c r="J22" i="10"/>
  <c r="I22" i="10"/>
  <c r="J21" i="10"/>
  <c r="I21" i="10"/>
  <c r="J24" i="9"/>
  <c r="I24" i="9"/>
  <c r="J23" i="9"/>
  <c r="I23" i="9"/>
  <c r="J22" i="9"/>
  <c r="I22" i="9"/>
  <c r="K26" i="8"/>
  <c r="J26" i="8"/>
  <c r="K25" i="8"/>
  <c r="J25" i="8"/>
  <c r="K24" i="8"/>
  <c r="J24" i="8"/>
  <c r="K23" i="8"/>
  <c r="J23" i="8"/>
  <c r="J26" i="7"/>
  <c r="I26" i="7"/>
  <c r="H26" i="7"/>
  <c r="G26" i="7"/>
  <c r="J25" i="7"/>
  <c r="I25" i="7"/>
  <c r="H25" i="7"/>
  <c r="G25" i="7"/>
  <c r="J24" i="7"/>
  <c r="I24" i="7"/>
  <c r="H24" i="7"/>
  <c r="G24" i="7"/>
  <c r="J23" i="7"/>
  <c r="I23" i="7"/>
  <c r="H23" i="7"/>
  <c r="G23" i="7"/>
  <c r="J22" i="7"/>
  <c r="I22" i="7"/>
  <c r="H22" i="7"/>
  <c r="G22" i="7"/>
  <c r="J21" i="7"/>
  <c r="I21" i="7"/>
  <c r="H21" i="7"/>
  <c r="G21" i="7"/>
  <c r="J20" i="7"/>
  <c r="I20" i="7"/>
  <c r="H20" i="7"/>
  <c r="G20" i="7"/>
  <c r="J19" i="7"/>
  <c r="I19" i="7"/>
  <c r="H19" i="7"/>
  <c r="G19" i="7"/>
  <c r="J20" i="6"/>
  <c r="J19" i="6"/>
  <c r="J18" i="6"/>
  <c r="J17" i="6"/>
  <c r="J16" i="6"/>
  <c r="J15" i="6"/>
  <c r="K20" i="6" s="1"/>
  <c r="L16" i="3"/>
  <c r="E21" i="3"/>
  <c r="C18" i="3"/>
  <c r="K15" i="6" l="1"/>
  <c r="K17" i="6"/>
  <c r="M16" i="6"/>
  <c r="D12" i="8"/>
  <c r="D13" i="8" s="1"/>
  <c r="L21" i="9"/>
  <c r="L22" i="10"/>
  <c r="M20" i="7"/>
  <c r="M21" i="7"/>
  <c r="M22" i="7"/>
  <c r="M23" i="7"/>
  <c r="M24" i="7"/>
  <c r="M25" i="7"/>
  <c r="M26" i="7"/>
  <c r="M26" i="8"/>
  <c r="G5" i="3"/>
  <c r="C9" i="3" s="1"/>
  <c r="F9" i="3" s="1"/>
  <c r="L23" i="9"/>
  <c r="M19" i="7"/>
  <c r="L21" i="10"/>
  <c r="L23" i="10"/>
  <c r="L22" i="9"/>
  <c r="L24" i="9"/>
  <c r="M23" i="8"/>
  <c r="M18" i="6"/>
  <c r="K19" i="6"/>
  <c r="M20" i="6"/>
  <c r="M15" i="6"/>
  <c r="K16" i="6"/>
  <c r="M17" i="6"/>
  <c r="K18" i="6"/>
  <c r="M19" i="6"/>
  <c r="M27" i="7" l="1"/>
  <c r="L24" i="10"/>
  <c r="L25" i="10" s="1"/>
  <c r="L25" i="9"/>
  <c r="L26" i="9" s="1"/>
  <c r="L25" i="8"/>
  <c r="M25" i="8" s="1"/>
  <c r="L24" i="8"/>
  <c r="M24" i="8" l="1"/>
  <c r="M27" i="8" s="1"/>
  <c r="M28" i="8" s="1"/>
  <c r="J5" i="3" s="1"/>
  <c r="O9" i="3" l="1"/>
  <c r="L9" i="3"/>
  <c r="H25" i="3"/>
  <c r="J9" i="3"/>
  <c r="V24" i="3" l="1"/>
  <c r="O19" i="3" s="1"/>
  <c r="G18" i="3"/>
  <c r="J19" i="3"/>
  <c r="E18" i="3"/>
  <c r="F18" i="3"/>
  <c r="U22" i="3"/>
  <c r="L19" i="3" s="1"/>
  <c r="G21" i="3" l="1"/>
  <c r="C21" i="3" s="1"/>
</calcChain>
</file>

<file path=xl/sharedStrings.xml><?xml version="1.0" encoding="utf-8"?>
<sst xmlns="http://schemas.openxmlformats.org/spreadsheetml/2006/main" count="185" uniqueCount="82">
  <si>
    <t>Poultry</t>
  </si>
  <si>
    <t>Swine</t>
  </si>
  <si>
    <t>Broiler (mature)</t>
  </si>
  <si>
    <t>Layer</t>
  </si>
  <si>
    <t>Broiler, breeding hen</t>
  </si>
  <si>
    <t>Turkey, hen (meat)</t>
  </si>
  <si>
    <t>Turkey, tom (meat)</t>
  </si>
  <si>
    <t>Turkey, replacement breeder</t>
  </si>
  <si>
    <t>Turkey, breeding tom</t>
  </si>
  <si>
    <t>Turkey, breeding hen</t>
  </si>
  <si>
    <t>Average Weight (Lbs)</t>
  </si>
  <si>
    <t>Loss Rate (%)</t>
  </si>
  <si>
    <t>Flock Life (days)</t>
  </si>
  <si>
    <t>Design Weight (Lbs)</t>
  </si>
  <si>
    <t>Birth to Weaning</t>
  </si>
  <si>
    <t>Nursery</t>
  </si>
  <si>
    <t>Growing-Finishing</t>
  </si>
  <si>
    <t>Breeding Herd</t>
  </si>
  <si>
    <t>Excellent</t>
  </si>
  <si>
    <t>Good</t>
  </si>
  <si>
    <t>Poor</t>
  </si>
  <si>
    <t>Birth</t>
  </si>
  <si>
    <t>Weanling</t>
  </si>
  <si>
    <t>Yearling</t>
  </si>
  <si>
    <t>Mature</t>
  </si>
  <si>
    <t>Lambs</t>
  </si>
  <si>
    <t>Select</t>
  </si>
  <si>
    <t>A</t>
  </si>
  <si>
    <t xml:space="preserve">Birth` </t>
  </si>
  <si>
    <t>B</t>
  </si>
  <si>
    <t>Lambs`</t>
  </si>
  <si>
    <t>Poultry Growth Stage</t>
  </si>
  <si>
    <t>Flock Life</t>
  </si>
  <si>
    <t>Cattle/Horse</t>
  </si>
  <si>
    <t>C</t>
  </si>
  <si>
    <t>Growing - Finishing</t>
  </si>
  <si>
    <t>Mature`</t>
  </si>
  <si>
    <t>Yes</t>
  </si>
  <si>
    <t>Sheep/Goat</t>
  </si>
  <si>
    <t>D</t>
  </si>
  <si>
    <t>Turkey, hen (meat</t>
  </si>
  <si>
    <t>No</t>
  </si>
  <si>
    <t>Standard</t>
  </si>
  <si>
    <t xml:space="preserve">Annual </t>
  </si>
  <si>
    <t>avg wt</t>
  </si>
  <si>
    <t>design wt</t>
  </si>
  <si>
    <t>Loss (Lbs)</t>
  </si>
  <si>
    <t>Swine Growth Stage</t>
  </si>
  <si>
    <t>Cattle/Horses Growth Stage</t>
  </si>
  <si>
    <t>Sheep/Goat Growth Stage</t>
  </si>
  <si>
    <t>Loss/Year (Lbs)</t>
  </si>
  <si>
    <t>Daily FlockLoss (Lbs)</t>
  </si>
  <si>
    <t>Number</t>
  </si>
  <si>
    <t>of Pigs</t>
  </si>
  <si>
    <t>Number of Pigs born/yr</t>
  </si>
  <si>
    <t>Number of Nuresery pigs/yr</t>
  </si>
  <si>
    <t>Number of Finishing hogs/yr</t>
  </si>
  <si>
    <t>&lt;10</t>
  </si>
  <si>
    <t>&lt;2</t>
  </si>
  <si>
    <t>10-12</t>
  </si>
  <si>
    <t>2-4</t>
  </si>
  <si>
    <t>2-5</t>
  </si>
  <si>
    <t>&gt;12</t>
  </si>
  <si>
    <t>&gt;4</t>
  </si>
  <si>
    <t>&gt;5</t>
  </si>
  <si>
    <t>Swine Loss Rate (%)</t>
  </si>
  <si>
    <t>&lt;8</t>
  </si>
  <si>
    <t>&lt;1</t>
  </si>
  <si>
    <t>&lt;0.5</t>
  </si>
  <si>
    <t>8-10</t>
  </si>
  <si>
    <t>2-3</t>
  </si>
  <si>
    <t>0.5-1</t>
  </si>
  <si>
    <t>&gt;10</t>
  </si>
  <si>
    <t>&gt;3</t>
  </si>
  <si>
    <t>&gt;1</t>
  </si>
  <si>
    <t>&gt;6</t>
  </si>
  <si>
    <t>4-6</t>
  </si>
  <si>
    <t>&lt;4</t>
  </si>
  <si>
    <t>3-5</t>
  </si>
  <si>
    <t>&gt;8</t>
  </si>
  <si>
    <t>Cattle/Horse Loss Rate (%)</t>
  </si>
  <si>
    <t>Sheep/Goat Loss Rate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</si>
</sst>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;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22"/>
      <color rgb="FFFFFF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 style="medium">
        <color rgb="FF7030A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/>
      <bottom style="thin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/>
      <right/>
      <top/>
      <bottom style="thin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2" tint="-0.749992370372631"/>
      </left>
      <right style="medium">
        <color theme="2" tint="-0.749992370372631"/>
      </right>
      <top style="medium">
        <color theme="2" tint="-0.749992370372631"/>
      </top>
      <bottom style="medium">
        <color theme="2" tint="-0.749992370372631"/>
      </bottom>
      <diagonal/>
    </border>
    <border>
      <left style="medium">
        <color rgb="FF777777"/>
      </left>
      <right style="medium">
        <color rgb="FF777777"/>
      </right>
      <top style="medium">
        <color rgb="FF777777"/>
      </top>
      <bottom style="medium">
        <color rgb="FF777777"/>
      </bottom>
      <diagonal/>
    </border>
    <border>
      <left/>
      <right/>
      <top/>
      <bottom style="thin">
        <color rgb="FF777777"/>
      </bottom>
      <diagonal/>
    </border>
    <border>
      <left/>
      <right/>
      <top style="thin">
        <color rgb="FF777777"/>
      </top>
      <bottom style="thin">
        <color rgb="FF777777"/>
      </bottom>
      <diagonal/>
    </border>
    <border>
      <left/>
      <right/>
      <top style="thin">
        <color theme="2" tint="-0.749992370372631"/>
      </top>
      <bottom/>
      <diagonal/>
    </border>
    <border>
      <left/>
      <right/>
      <top/>
      <bottom style="thin">
        <color theme="2" tint="-0.749992370372631"/>
      </bottom>
      <diagonal/>
    </border>
    <border>
      <left/>
      <right/>
      <top style="thin">
        <color theme="2" tint="-0.749992370372631"/>
      </top>
      <bottom style="thin">
        <color theme="2" tint="-0.749992370372631"/>
      </bottom>
      <diagonal/>
    </border>
    <border>
      <left/>
      <right/>
      <top style="thin">
        <color rgb="FF777777"/>
      </top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/>
    <xf numFmtId="0" fontId="2" fillId="2" borderId="0" xfId="0" applyFont="1" applyFill="1"/>
    <xf numFmtId="0" fontId="4" fillId="2" borderId="0" xfId="0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/>
    <xf numFmtId="0" fontId="3" fillId="2" borderId="0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2" fillId="2" borderId="0" xfId="0" applyFont="1" applyFill="1" applyAlignment="1">
      <alignment vertical="center" wrapText="1"/>
    </xf>
    <xf numFmtId="0" fontId="2" fillId="2" borderId="2" xfId="0" applyFont="1" applyFill="1" applyBorder="1"/>
    <xf numFmtId="0" fontId="0" fillId="2" borderId="0" xfId="0" applyFill="1" applyBorder="1"/>
    <xf numFmtId="0" fontId="2" fillId="2" borderId="0" xfId="0" applyFont="1" applyFill="1" applyBorder="1"/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3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3" borderId="0" xfId="0" applyFill="1"/>
    <xf numFmtId="164" fontId="0" fillId="0" borderId="0" xfId="0" applyNumberFormat="1" applyProtection="1">
      <protection hidden="1"/>
    </xf>
    <xf numFmtId="164" fontId="0" fillId="0" borderId="0" xfId="0" applyNumberFormat="1"/>
    <xf numFmtId="0" fontId="0" fillId="4" borderId="0" xfId="0" applyFill="1"/>
    <xf numFmtId="0" fontId="7" fillId="4" borderId="0" xfId="0" applyFont="1" applyFill="1"/>
    <xf numFmtId="0" fontId="8" fillId="4" borderId="5" xfId="0" applyFont="1" applyFill="1" applyBorder="1" applyAlignment="1">
      <alignment horizontal="center"/>
    </xf>
    <xf numFmtId="1" fontId="8" fillId="4" borderId="5" xfId="0" applyNumberFormat="1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1" fontId="8" fillId="4" borderId="6" xfId="0" applyNumberFormat="1" applyFont="1" applyFill="1" applyBorder="1" applyAlignment="1">
      <alignment horizontal="center"/>
    </xf>
    <xf numFmtId="0" fontId="8" fillId="4" borderId="0" xfId="0" applyFont="1" applyFill="1"/>
    <xf numFmtId="0" fontId="8" fillId="4" borderId="0" xfId="0" applyFont="1" applyFill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8" fillId="4" borderId="0" xfId="0" applyFont="1" applyFill="1" applyBorder="1"/>
    <xf numFmtId="0" fontId="8" fillId="4" borderId="0" xfId="0" applyFont="1" applyFill="1" applyAlignment="1">
      <alignment horizontal="center" vertical="center"/>
    </xf>
    <xf numFmtId="0" fontId="8" fillId="4" borderId="8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1" fontId="8" fillId="4" borderId="10" xfId="0" applyNumberFormat="1" applyFont="1" applyFill="1" applyBorder="1" applyAlignment="1">
      <alignment horizontal="center"/>
    </xf>
    <xf numFmtId="0" fontId="8" fillId="4" borderId="15" xfId="0" applyFont="1" applyFill="1" applyBorder="1" applyAlignment="1">
      <alignment horizontal="left"/>
    </xf>
    <xf numFmtId="0" fontId="8" fillId="4" borderId="15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left"/>
    </xf>
    <xf numFmtId="0" fontId="8" fillId="4" borderId="16" xfId="0" applyFont="1" applyFill="1" applyBorder="1" applyAlignment="1">
      <alignment horizontal="center"/>
    </xf>
    <xf numFmtId="1" fontId="8" fillId="4" borderId="16" xfId="0" applyNumberFormat="1" applyFont="1" applyFill="1" applyBorder="1" applyAlignment="1">
      <alignment horizontal="center"/>
    </xf>
    <xf numFmtId="0" fontId="8" fillId="4" borderId="0" xfId="0" applyFont="1" applyFill="1" applyAlignment="1">
      <alignment horizontal="left"/>
    </xf>
    <xf numFmtId="0" fontId="8" fillId="4" borderId="5" xfId="0" applyFont="1" applyFill="1" applyBorder="1" applyAlignment="1">
      <alignment horizontal="left"/>
    </xf>
    <xf numFmtId="0" fontId="8" fillId="4" borderId="9" xfId="0" applyFont="1" applyFill="1" applyBorder="1" applyAlignment="1" applyProtection="1">
      <alignment horizontal="center"/>
      <protection locked="0"/>
    </xf>
    <xf numFmtId="0" fontId="8" fillId="4" borderId="11" xfId="0" applyFont="1" applyFill="1" applyBorder="1" applyAlignment="1" applyProtection="1">
      <alignment horizontal="center"/>
      <protection locked="0"/>
    </xf>
    <xf numFmtId="0" fontId="8" fillId="4" borderId="13" xfId="0" applyFont="1" applyFill="1" applyBorder="1" applyAlignment="1" applyProtection="1">
      <alignment horizontal="center"/>
      <protection locked="0"/>
    </xf>
    <xf numFmtId="0" fontId="8" fillId="4" borderId="14" xfId="0" applyFont="1" applyFill="1" applyBorder="1" applyAlignment="1" applyProtection="1">
      <alignment horizontal="center"/>
      <protection locked="0"/>
    </xf>
    <xf numFmtId="0" fontId="8" fillId="4" borderId="0" xfId="0" applyFont="1" applyFill="1" applyBorder="1" applyAlignment="1">
      <alignment horizontal="center"/>
    </xf>
    <xf numFmtId="0" fontId="8" fillId="4" borderId="7" xfId="0" applyFont="1" applyFill="1" applyBorder="1" applyAlignment="1" applyProtection="1">
      <alignment horizontal="center"/>
      <protection locked="0"/>
    </xf>
    <xf numFmtId="0" fontId="8" fillId="4" borderId="17" xfId="0" applyFont="1" applyFill="1" applyBorder="1"/>
    <xf numFmtId="0" fontId="9" fillId="4" borderId="13" xfId="0" applyFont="1" applyFill="1" applyBorder="1" applyAlignment="1" applyProtection="1">
      <alignment horizontal="center"/>
      <protection locked="0"/>
    </xf>
    <xf numFmtId="0" fontId="8" fillId="4" borderId="18" xfId="0" applyFont="1" applyFill="1" applyBorder="1" applyAlignment="1">
      <alignment horizontal="left"/>
    </xf>
    <xf numFmtId="0" fontId="8" fillId="4" borderId="18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left"/>
    </xf>
    <xf numFmtId="0" fontId="8" fillId="4" borderId="19" xfId="0" applyFont="1" applyFill="1" applyBorder="1" applyAlignment="1">
      <alignment horizontal="center"/>
    </xf>
    <xf numFmtId="1" fontId="8" fillId="4" borderId="19" xfId="0" applyNumberFormat="1" applyFont="1" applyFill="1" applyBorder="1" applyAlignment="1">
      <alignment horizontal="center"/>
    </xf>
    <xf numFmtId="0" fontId="8" fillId="4" borderId="17" xfId="0" applyFont="1" applyFill="1" applyBorder="1" applyAlignment="1">
      <alignment horizontal="center"/>
    </xf>
    <xf numFmtId="0" fontId="8" fillId="4" borderId="20" xfId="0" applyFont="1" applyFill="1" applyBorder="1" applyAlignment="1">
      <alignment horizontal="center"/>
    </xf>
    <xf numFmtId="0" fontId="3" fillId="2" borderId="0" xfId="0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1" fontId="8" fillId="4" borderId="0" xfId="0" applyNumberFormat="1" applyFont="1" applyFill="1" applyBorder="1" applyAlignment="1">
      <alignment horizontal="center"/>
    </xf>
    <xf numFmtId="49" fontId="8" fillId="4" borderId="0" xfId="0" applyNumberFormat="1" applyFont="1" applyFill="1" applyBorder="1" applyAlignment="1">
      <alignment horizontal="center"/>
    </xf>
    <xf numFmtId="0" fontId="8" fillId="4" borderId="0" xfId="0" applyFont="1" applyFill="1" applyBorder="1" applyAlignment="1" applyProtection="1">
      <alignment horizontal="center"/>
      <protection locked="0"/>
    </xf>
    <xf numFmtId="49" fontId="8" fillId="4" borderId="10" xfId="0" applyNumberFormat="1" applyFont="1" applyFill="1" applyBorder="1" applyAlignment="1">
      <alignment horizontal="center"/>
    </xf>
    <xf numFmtId="49" fontId="8" fillId="4" borderId="19" xfId="0" applyNumberFormat="1" applyFont="1" applyFill="1" applyBorder="1" applyAlignment="1">
      <alignment horizontal="center"/>
    </xf>
    <xf numFmtId="0" fontId="8" fillId="4" borderId="19" xfId="0" applyNumberFormat="1" applyFont="1" applyFill="1" applyBorder="1" applyAlignment="1">
      <alignment horizontal="center"/>
    </xf>
    <xf numFmtId="49" fontId="8" fillId="4" borderId="15" xfId="0" applyNumberFormat="1" applyFont="1" applyFill="1" applyBorder="1" applyAlignment="1">
      <alignment horizontal="center"/>
    </xf>
    <xf numFmtId="49" fontId="8" fillId="4" borderId="16" xfId="0" applyNumberFormat="1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right"/>
    </xf>
    <xf numFmtId="1" fontId="8" fillId="4" borderId="0" xfId="0" applyNumberFormat="1" applyFont="1" applyFill="1" applyBorder="1" applyAlignment="1">
      <alignment horizontal="center"/>
    </xf>
    <xf numFmtId="0" fontId="8" fillId="4" borderId="18" xfId="0" applyFont="1" applyFill="1" applyBorder="1" applyAlignment="1">
      <alignment horizontal="center"/>
    </xf>
    <xf numFmtId="1" fontId="8" fillId="4" borderId="20" xfId="0" applyNumberFormat="1" applyFont="1" applyFill="1" applyBorder="1" applyAlignment="1">
      <alignment horizontal="center"/>
    </xf>
    <xf numFmtId="0" fontId="8" fillId="4" borderId="15" xfId="0" applyFont="1" applyFill="1" applyBorder="1" applyAlignment="1">
      <alignment horizontal="center"/>
    </xf>
    <xf numFmtId="1" fontId="4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777777"/>
      <color rgb="FF9999FF"/>
      <color rgb="FFA43D3A"/>
      <color rgb="FF9900CC"/>
      <color rgb="FFCC66FF"/>
      <color rgb="FFFFFF99"/>
      <color rgb="FFFFA953"/>
      <color rgb="FFB94441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66676</xdr:rowOff>
    </xdr:from>
    <xdr:to>
      <xdr:col>8</xdr:col>
      <xdr:colOff>95251</xdr:colOff>
      <xdr:row>17</xdr:row>
      <xdr:rowOff>55974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223" t="15496" r="13223" b="24587"/>
        <a:stretch>
          <a:fillRect/>
        </a:stretch>
      </xdr:blipFill>
      <xdr:spPr bwMode="auto">
        <a:xfrm>
          <a:off x="19051" y="66676"/>
          <a:ext cx="4953000" cy="322779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169986</xdr:colOff>
      <xdr:row>0</xdr:row>
      <xdr:rowOff>152401</xdr:rowOff>
    </xdr:from>
    <xdr:to>
      <xdr:col>8</xdr:col>
      <xdr:colOff>257176</xdr:colOff>
      <xdr:row>15</xdr:row>
      <xdr:rowOff>125413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0625" t="31250" r="54375" b="28125"/>
        <a:stretch>
          <a:fillRect/>
        </a:stretch>
      </xdr:blipFill>
      <xdr:spPr bwMode="auto">
        <a:xfrm>
          <a:off x="3827586" y="152401"/>
          <a:ext cx="1306390" cy="283051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577596</xdr:colOff>
      <xdr:row>1</xdr:row>
      <xdr:rowOff>19050</xdr:rowOff>
    </xdr:from>
    <xdr:to>
      <xdr:col>11</xdr:col>
      <xdr:colOff>79248</xdr:colOff>
      <xdr:row>15</xdr:row>
      <xdr:rowOff>123825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0625" t="32813" r="54375" b="28125"/>
        <a:stretch>
          <a:fillRect/>
        </a:stretch>
      </xdr:blipFill>
      <xdr:spPr bwMode="auto">
        <a:xfrm>
          <a:off x="5454396" y="209550"/>
          <a:ext cx="1330452" cy="27717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95250</xdr:colOff>
      <xdr:row>11</xdr:row>
      <xdr:rowOff>104775</xdr:rowOff>
    </xdr:from>
    <xdr:to>
      <xdr:col>4</xdr:col>
      <xdr:colOff>142875</xdr:colOff>
      <xdr:row>19</xdr:row>
      <xdr:rowOff>152400</xdr:rowOff>
    </xdr:to>
    <xdr:sp macro="" textlink="">
      <xdr:nvSpPr>
        <xdr:cNvPr id="8" name="Oval 7"/>
        <xdr:cNvSpPr/>
      </xdr:nvSpPr>
      <xdr:spPr>
        <a:xfrm>
          <a:off x="95250" y="2200275"/>
          <a:ext cx="2486025" cy="1571625"/>
        </a:xfrm>
        <a:prstGeom prst="ellipse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400"/>
            <a:t>Arrows (with the exception for the blue) note</a:t>
          </a:r>
          <a:r>
            <a:rPr lang="en-US" sz="1400" baseline="0"/>
            <a:t> where to SELECT "Yes" or "No" or ENTER data</a:t>
          </a:r>
          <a:endParaRPr lang="en-US" sz="1400"/>
        </a:p>
      </xdr:txBody>
    </xdr:sp>
    <xdr:clientData/>
  </xdr:twoCellAnchor>
  <xdr:twoCellAnchor>
    <xdr:from>
      <xdr:col>6</xdr:col>
      <xdr:colOff>247649</xdr:colOff>
      <xdr:row>7</xdr:row>
      <xdr:rowOff>66674</xdr:rowOff>
    </xdr:from>
    <xdr:to>
      <xdr:col>8</xdr:col>
      <xdr:colOff>409574</xdr:colOff>
      <xdr:row>11</xdr:row>
      <xdr:rowOff>133349</xdr:rowOff>
    </xdr:to>
    <xdr:sp macro="" textlink="">
      <xdr:nvSpPr>
        <xdr:cNvPr id="9" name="Oval 8"/>
        <xdr:cNvSpPr/>
      </xdr:nvSpPr>
      <xdr:spPr>
        <a:xfrm>
          <a:off x="3905249" y="1400174"/>
          <a:ext cx="1381125" cy="828675"/>
        </a:xfrm>
        <a:prstGeom prst="ellipse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Click box to  bring up selection arrow</a:t>
          </a:r>
        </a:p>
      </xdr:txBody>
    </xdr:sp>
    <xdr:clientData/>
  </xdr:twoCellAnchor>
  <xdr:twoCellAnchor editAs="oneCell">
    <xdr:from>
      <xdr:col>0</xdr:col>
      <xdr:colOff>28575</xdr:colOff>
      <xdr:row>21</xdr:row>
      <xdr:rowOff>161925</xdr:rowOff>
    </xdr:from>
    <xdr:to>
      <xdr:col>18</xdr:col>
      <xdr:colOff>333375</xdr:colOff>
      <xdr:row>39</xdr:row>
      <xdr:rowOff>85725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000" t="50000" r="2500" b="15625"/>
        <a:stretch>
          <a:fillRect/>
        </a:stretch>
      </xdr:blipFill>
      <xdr:spPr bwMode="auto">
        <a:xfrm>
          <a:off x="28575" y="4162425"/>
          <a:ext cx="11277600" cy="3352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7</xdr:col>
      <xdr:colOff>19050</xdr:colOff>
      <xdr:row>20</xdr:row>
      <xdr:rowOff>180975</xdr:rowOff>
    </xdr:from>
    <xdr:to>
      <xdr:col>10</xdr:col>
      <xdr:colOff>381001</xdr:colOff>
      <xdr:row>28</xdr:row>
      <xdr:rowOff>66676</xdr:rowOff>
    </xdr:to>
    <xdr:sp macro="" textlink="">
      <xdr:nvSpPr>
        <xdr:cNvPr id="11" name="Oval 10"/>
        <xdr:cNvSpPr/>
      </xdr:nvSpPr>
      <xdr:spPr>
        <a:xfrm>
          <a:off x="4286250" y="3990975"/>
          <a:ext cx="2190751" cy="1409701"/>
        </a:xfrm>
        <a:prstGeom prst="ellipse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"Loss</a:t>
          </a:r>
          <a:r>
            <a:rPr lang="en-US" sz="1100" baseline="0"/>
            <a:t> Rate" relates to the animal death rate on your farm.  Compare your loss rate and make the appropriate </a:t>
          </a:r>
          <a:r>
            <a:rPr lang="en-US" sz="1100" b="1" baseline="0"/>
            <a:t>selection</a:t>
          </a:r>
          <a:r>
            <a:rPr lang="en-US" sz="1100" baseline="0"/>
            <a:t>.</a:t>
          </a:r>
          <a:endParaRPr lang="en-US" sz="1100"/>
        </a:p>
      </xdr:txBody>
    </xdr:sp>
    <xdr:clientData/>
  </xdr:twoCellAnchor>
  <xdr:twoCellAnchor>
    <xdr:from>
      <xdr:col>13</xdr:col>
      <xdr:colOff>571500</xdr:colOff>
      <xdr:row>21</xdr:row>
      <xdr:rowOff>142875</xdr:rowOff>
    </xdr:from>
    <xdr:to>
      <xdr:col>16</xdr:col>
      <xdr:colOff>342900</xdr:colOff>
      <xdr:row>26</xdr:row>
      <xdr:rowOff>152400</xdr:rowOff>
    </xdr:to>
    <xdr:sp macro="" textlink="">
      <xdr:nvSpPr>
        <xdr:cNvPr id="12" name="Oval 11"/>
        <xdr:cNvSpPr/>
      </xdr:nvSpPr>
      <xdr:spPr>
        <a:xfrm>
          <a:off x="8496300" y="4143375"/>
          <a:ext cx="1600200" cy="962025"/>
        </a:xfrm>
        <a:prstGeom prst="ellipse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Enter</a:t>
          </a:r>
          <a:r>
            <a:rPr lang="en-US" sz="1100" baseline="0"/>
            <a:t> the number of animals into the bolded boxes</a:t>
          </a:r>
          <a:endParaRPr lang="en-US" sz="1100"/>
        </a:p>
      </xdr:txBody>
    </xdr:sp>
    <xdr:clientData/>
  </xdr:twoCellAnchor>
  <xdr:twoCellAnchor>
    <xdr:from>
      <xdr:col>8</xdr:col>
      <xdr:colOff>228600</xdr:colOff>
      <xdr:row>27</xdr:row>
      <xdr:rowOff>76200</xdr:rowOff>
    </xdr:from>
    <xdr:to>
      <xdr:col>11</xdr:col>
      <xdr:colOff>85726</xdr:colOff>
      <xdr:row>31</xdr:row>
      <xdr:rowOff>180972</xdr:rowOff>
    </xdr:to>
    <xdr:sp macro="" textlink="">
      <xdr:nvSpPr>
        <xdr:cNvPr id="20" name="Bent-Up Arrow 19"/>
        <xdr:cNvSpPr/>
      </xdr:nvSpPr>
      <xdr:spPr>
        <a:xfrm rot="10800000" flipH="1">
          <a:off x="5105400" y="5219700"/>
          <a:ext cx="1685926" cy="866772"/>
        </a:xfrm>
        <a:prstGeom prst="bentUpArrow">
          <a:avLst>
            <a:gd name="adj1" fmla="val 11667"/>
            <a:gd name="adj2" fmla="val 17857"/>
            <a:gd name="adj3" fmla="val 37088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11</xdr:col>
      <xdr:colOff>142875</xdr:colOff>
      <xdr:row>4</xdr:row>
      <xdr:rowOff>114300</xdr:rowOff>
    </xdr:from>
    <xdr:to>
      <xdr:col>20</xdr:col>
      <xdr:colOff>66675</xdr:colOff>
      <xdr:row>17</xdr:row>
      <xdr:rowOff>152400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000" t="28125" r="50625" b="46094"/>
        <a:stretch>
          <a:fillRect/>
        </a:stretch>
      </xdr:blipFill>
      <xdr:spPr bwMode="auto">
        <a:xfrm>
          <a:off x="6848475" y="876300"/>
          <a:ext cx="54102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380999</xdr:colOff>
      <xdr:row>14</xdr:row>
      <xdr:rowOff>19049</xdr:rowOff>
    </xdr:from>
    <xdr:to>
      <xdr:col>11</xdr:col>
      <xdr:colOff>295275</xdr:colOff>
      <xdr:row>20</xdr:row>
      <xdr:rowOff>180975</xdr:rowOff>
    </xdr:to>
    <xdr:sp macro="" textlink="">
      <xdr:nvSpPr>
        <xdr:cNvPr id="10" name="Oval 9"/>
        <xdr:cNvSpPr/>
      </xdr:nvSpPr>
      <xdr:spPr>
        <a:xfrm>
          <a:off x="5257799" y="2686049"/>
          <a:ext cx="1743076" cy="1304926"/>
        </a:xfrm>
        <a:prstGeom prst="ellipse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When selection arrow is chosen a menu showing</a:t>
          </a:r>
          <a:r>
            <a:rPr lang="en-US" sz="1100" baseline="0"/>
            <a:t> "Yes" or "No" will appear</a:t>
          </a:r>
          <a:endParaRPr lang="en-US" sz="1100"/>
        </a:p>
      </xdr:txBody>
    </xdr:sp>
    <xdr:clientData/>
  </xdr:twoCellAnchor>
  <xdr:twoCellAnchor>
    <xdr:from>
      <xdr:col>16</xdr:col>
      <xdr:colOff>104775</xdr:colOff>
      <xdr:row>1</xdr:row>
      <xdr:rowOff>66676</xdr:rowOff>
    </xdr:from>
    <xdr:to>
      <xdr:col>18</xdr:col>
      <xdr:colOff>485775</xdr:colOff>
      <xdr:row>6</xdr:row>
      <xdr:rowOff>123826</xdr:rowOff>
    </xdr:to>
    <xdr:sp macro="" textlink="">
      <xdr:nvSpPr>
        <xdr:cNvPr id="22" name="Oval 21"/>
        <xdr:cNvSpPr/>
      </xdr:nvSpPr>
      <xdr:spPr>
        <a:xfrm>
          <a:off x="9858375" y="257176"/>
          <a:ext cx="1600200" cy="1009650"/>
        </a:xfrm>
        <a:prstGeom prst="ellipse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Enter</a:t>
          </a:r>
          <a:r>
            <a:rPr lang="en-US" sz="1100" baseline="0"/>
            <a:t> the requested numbers into the bolded boxes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466724</xdr:colOff>
      <xdr:row>0</xdr:row>
      <xdr:rowOff>122766</xdr:rowOff>
    </xdr:from>
    <xdr:to>
      <xdr:col>16</xdr:col>
      <xdr:colOff>176579</xdr:colOff>
      <xdr:row>31</xdr:row>
      <xdr:rowOff>171450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000" t="16406" r="11250" b="12500"/>
        <a:stretch>
          <a:fillRect/>
        </a:stretch>
      </xdr:blipFill>
      <xdr:spPr bwMode="auto">
        <a:xfrm>
          <a:off x="1685924" y="122766"/>
          <a:ext cx="8244255" cy="595418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6</xdr:col>
      <xdr:colOff>152400</xdr:colOff>
      <xdr:row>12</xdr:row>
      <xdr:rowOff>104775</xdr:rowOff>
    </xdr:from>
    <xdr:to>
      <xdr:col>9</xdr:col>
      <xdr:colOff>66675</xdr:colOff>
      <xdr:row>15</xdr:row>
      <xdr:rowOff>161924</xdr:rowOff>
    </xdr:to>
    <xdr:sp macro="" textlink="">
      <xdr:nvSpPr>
        <xdr:cNvPr id="6" name="Left Arrow 5"/>
        <xdr:cNvSpPr/>
      </xdr:nvSpPr>
      <xdr:spPr>
        <a:xfrm>
          <a:off x="3810000" y="2581275"/>
          <a:ext cx="1743075" cy="628649"/>
        </a:xfrm>
        <a:prstGeom prst="lef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Cannot</a:t>
          </a:r>
          <a:r>
            <a:rPr lang="en-US" sz="1100" baseline="0">
              <a:solidFill>
                <a:schemeClr val="tx1"/>
              </a:solidFill>
            </a:rPr>
            <a:t> exceed equipment capabilities</a:t>
          </a:r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381000</xdr:colOff>
      <xdr:row>8</xdr:row>
      <xdr:rowOff>123825</xdr:rowOff>
    </xdr:from>
    <xdr:to>
      <xdr:col>16</xdr:col>
      <xdr:colOff>38100</xdr:colOff>
      <xdr:row>12</xdr:row>
      <xdr:rowOff>123825</xdr:rowOff>
    </xdr:to>
    <xdr:sp macro="" textlink="">
      <xdr:nvSpPr>
        <xdr:cNvPr id="7" name="Left Arrow 6"/>
        <xdr:cNvSpPr/>
      </xdr:nvSpPr>
      <xdr:spPr>
        <a:xfrm rot="19739466">
          <a:off x="8305800" y="1838325"/>
          <a:ext cx="1485900" cy="762000"/>
        </a:xfrm>
        <a:prstGeom prst="lef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Choose values to fit your equipment</a:t>
          </a:r>
        </a:p>
      </xdr:txBody>
    </xdr:sp>
    <xdr:clientData/>
  </xdr:twoCellAnchor>
  <xdr:twoCellAnchor>
    <xdr:from>
      <xdr:col>8</xdr:col>
      <xdr:colOff>114300</xdr:colOff>
      <xdr:row>9</xdr:row>
      <xdr:rowOff>28575</xdr:rowOff>
    </xdr:from>
    <xdr:to>
      <xdr:col>8</xdr:col>
      <xdr:colOff>514350</xdr:colOff>
      <xdr:row>10</xdr:row>
      <xdr:rowOff>161925</xdr:rowOff>
    </xdr:to>
    <xdr:sp macro="" textlink="">
      <xdr:nvSpPr>
        <xdr:cNvPr id="8" name="Left Arrow 7"/>
        <xdr:cNvSpPr/>
      </xdr:nvSpPr>
      <xdr:spPr>
        <a:xfrm>
          <a:off x="4991100" y="1933575"/>
          <a:ext cx="400050" cy="323850"/>
        </a:xfrm>
        <a:prstGeom prst="lef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219075</xdr:colOff>
      <xdr:row>3</xdr:row>
      <xdr:rowOff>171450</xdr:rowOff>
    </xdr:from>
    <xdr:to>
      <xdr:col>8</xdr:col>
      <xdr:colOff>571500</xdr:colOff>
      <xdr:row>5</xdr:row>
      <xdr:rowOff>114300</xdr:rowOff>
    </xdr:to>
    <xdr:sp macro="" textlink="">
      <xdr:nvSpPr>
        <xdr:cNvPr id="9" name="Left Arrow 8"/>
        <xdr:cNvSpPr/>
      </xdr:nvSpPr>
      <xdr:spPr>
        <a:xfrm>
          <a:off x="5095875" y="933450"/>
          <a:ext cx="352425" cy="323850"/>
        </a:xfrm>
        <a:prstGeom prst="lef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180975</xdr:colOff>
      <xdr:row>3</xdr:row>
      <xdr:rowOff>171450</xdr:rowOff>
    </xdr:from>
    <xdr:to>
      <xdr:col>10</xdr:col>
      <xdr:colOff>533400</xdr:colOff>
      <xdr:row>5</xdr:row>
      <xdr:rowOff>114300</xdr:rowOff>
    </xdr:to>
    <xdr:sp macro="" textlink="">
      <xdr:nvSpPr>
        <xdr:cNvPr id="10" name="Left Arrow 9"/>
        <xdr:cNvSpPr/>
      </xdr:nvSpPr>
      <xdr:spPr>
        <a:xfrm rot="10800000">
          <a:off x="6276975" y="933450"/>
          <a:ext cx="352425" cy="323850"/>
        </a:xfrm>
        <a:prstGeom prst="lef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571500</xdr:colOff>
      <xdr:row>9</xdr:row>
      <xdr:rowOff>28575</xdr:rowOff>
    </xdr:from>
    <xdr:to>
      <xdr:col>10</xdr:col>
      <xdr:colOff>561975</xdr:colOff>
      <xdr:row>10</xdr:row>
      <xdr:rowOff>161925</xdr:rowOff>
    </xdr:to>
    <xdr:sp macro="" textlink="">
      <xdr:nvSpPr>
        <xdr:cNvPr id="11" name="Left Arrow 10"/>
        <xdr:cNvSpPr/>
      </xdr:nvSpPr>
      <xdr:spPr>
        <a:xfrm rot="10800000">
          <a:off x="6057900" y="1933575"/>
          <a:ext cx="600075" cy="323850"/>
        </a:xfrm>
        <a:prstGeom prst="lef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523874</xdr:colOff>
      <xdr:row>4</xdr:row>
      <xdr:rowOff>57150</xdr:rowOff>
    </xdr:from>
    <xdr:to>
      <xdr:col>10</xdr:col>
      <xdr:colOff>209549</xdr:colOff>
      <xdr:row>11</xdr:row>
      <xdr:rowOff>0</xdr:rowOff>
    </xdr:to>
    <xdr:sp macro="" textlink="">
      <xdr:nvSpPr>
        <xdr:cNvPr id="5" name="Rectangle 4"/>
        <xdr:cNvSpPr/>
      </xdr:nvSpPr>
      <xdr:spPr>
        <a:xfrm>
          <a:off x="5400674" y="1009650"/>
          <a:ext cx="904875" cy="127635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Values determined by  previous inputs</a:t>
          </a:r>
        </a:p>
      </xdr:txBody>
    </xdr:sp>
    <xdr:clientData/>
  </xdr:twoCellAnchor>
  <xdr:twoCellAnchor>
    <xdr:from>
      <xdr:col>10</xdr:col>
      <xdr:colOff>180975</xdr:colOff>
      <xdr:row>26</xdr:row>
      <xdr:rowOff>152400</xdr:rowOff>
    </xdr:from>
    <xdr:to>
      <xdr:col>13</xdr:col>
      <xdr:colOff>142874</xdr:colOff>
      <xdr:row>29</xdr:row>
      <xdr:rowOff>190499</xdr:rowOff>
    </xdr:to>
    <xdr:sp macro="" textlink="">
      <xdr:nvSpPr>
        <xdr:cNvPr id="12" name="Left Arrow 11"/>
        <xdr:cNvSpPr/>
      </xdr:nvSpPr>
      <xdr:spPr>
        <a:xfrm>
          <a:off x="6276975" y="5295900"/>
          <a:ext cx="1790699" cy="609599"/>
        </a:xfrm>
        <a:prstGeom prst="left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Determined</a:t>
          </a:r>
          <a:r>
            <a:rPr lang="en-US" sz="1100" baseline="0">
              <a:solidFill>
                <a:schemeClr val="tx1"/>
              </a:solidFill>
            </a:rPr>
            <a:t> from previous inputs</a:t>
          </a:r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409575</xdr:colOff>
      <xdr:row>32</xdr:row>
      <xdr:rowOff>9524</xdr:rowOff>
    </xdr:from>
    <xdr:to>
      <xdr:col>15</xdr:col>
      <xdr:colOff>304800</xdr:colOff>
      <xdr:row>37</xdr:row>
      <xdr:rowOff>190499</xdr:rowOff>
    </xdr:to>
    <xdr:sp macro="" textlink="">
      <xdr:nvSpPr>
        <xdr:cNvPr id="13" name="Rectangle 12"/>
        <xdr:cNvSpPr/>
      </xdr:nvSpPr>
      <xdr:spPr>
        <a:xfrm>
          <a:off x="2238375" y="6105524"/>
          <a:ext cx="7210425" cy="1133475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 baseline="0">
              <a:solidFill>
                <a:schemeClr val="tx1"/>
              </a:solidFill>
            </a:rPr>
            <a:t>Calculation formulas and data are taken from NRCS OH-ENG:</a:t>
          </a:r>
        </a:p>
        <a:p>
          <a:pPr algn="ctr"/>
          <a:r>
            <a:rPr lang="en-US" sz="1100" baseline="0">
              <a:solidFill>
                <a:schemeClr val="tx1"/>
              </a:solidFill>
            </a:rPr>
            <a:t>233s for Swine</a:t>
          </a:r>
        </a:p>
        <a:p>
          <a:pPr algn="ctr"/>
          <a:r>
            <a:rPr lang="en-US" sz="1100">
              <a:solidFill>
                <a:schemeClr val="tx1"/>
              </a:solidFill>
            </a:rPr>
            <a:t>233p for Poultry</a:t>
          </a:r>
        </a:p>
        <a:p>
          <a:pPr algn="ctr"/>
          <a:r>
            <a:rPr lang="en-US" sz="1100">
              <a:solidFill>
                <a:schemeClr val="tx1"/>
              </a:solidFill>
            </a:rPr>
            <a:t>233a for Cattle/Horse -</a:t>
          </a:r>
          <a:r>
            <a:rPr lang="en-US" sz="1100" baseline="0">
              <a:solidFill>
                <a:schemeClr val="tx1"/>
              </a:solidFill>
            </a:rPr>
            <a:t> Sheep/Goat</a:t>
          </a:r>
        </a:p>
        <a:p>
          <a:pPr algn="ctr"/>
          <a:r>
            <a:rPr lang="en-US" sz="1100" baseline="0">
              <a:solidFill>
                <a:schemeClr val="tx1"/>
              </a:solidFill>
            </a:rPr>
            <a:t>234a for Design of Windrows</a:t>
          </a:r>
        </a:p>
        <a:p>
          <a:pPr algn="ctr"/>
          <a:r>
            <a:rPr lang="en-US" sz="1100" baseline="0">
              <a:solidFill>
                <a:schemeClr val="tx1"/>
              </a:solidFill>
            </a:rPr>
            <a:t>235a for Design of Bins</a:t>
          </a:r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523874</xdr:colOff>
      <xdr:row>11</xdr:row>
      <xdr:rowOff>104774</xdr:rowOff>
    </xdr:from>
    <xdr:to>
      <xdr:col>12</xdr:col>
      <xdr:colOff>194309</xdr:colOff>
      <xdr:row>18</xdr:row>
      <xdr:rowOff>38099</xdr:rowOff>
    </xdr:to>
    <xdr:sp macro="" textlink="">
      <xdr:nvSpPr>
        <xdr:cNvPr id="3" name="Down Arrow 2"/>
        <xdr:cNvSpPr/>
      </xdr:nvSpPr>
      <xdr:spPr>
        <a:xfrm>
          <a:off x="5714999" y="2200274"/>
          <a:ext cx="1280160" cy="1371600"/>
        </a:xfrm>
        <a:prstGeom prst="down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Enter</a:t>
          </a:r>
          <a:r>
            <a:rPr lang="en-US" sz="1100" baseline="0">
              <a:solidFill>
                <a:sysClr val="windowText" lastClr="000000"/>
              </a:solidFill>
            </a:rPr>
            <a:t> number of Birds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2000251</xdr:colOff>
      <xdr:row>10</xdr:row>
      <xdr:rowOff>19049</xdr:rowOff>
    </xdr:from>
    <xdr:to>
      <xdr:col>10</xdr:col>
      <xdr:colOff>238125</xdr:colOff>
      <xdr:row>18</xdr:row>
      <xdr:rowOff>36194</xdr:rowOff>
    </xdr:to>
    <xdr:sp macro="" textlink="">
      <xdr:nvSpPr>
        <xdr:cNvPr id="4" name="Down Arrow 3"/>
        <xdr:cNvSpPr/>
      </xdr:nvSpPr>
      <xdr:spPr>
        <a:xfrm>
          <a:off x="4010026" y="1924049"/>
          <a:ext cx="1419224" cy="1645920"/>
        </a:xfrm>
        <a:prstGeom prst="down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Do you raise these animals?</a:t>
          </a:r>
        </a:p>
        <a:p>
          <a:pPr algn="ctr"/>
          <a:r>
            <a:rPr lang="en-US" sz="1200" b="1" i="1">
              <a:solidFill>
                <a:sysClr val="windowText" lastClr="000000"/>
              </a:solidFill>
            </a:rPr>
            <a:t>Select</a:t>
          </a:r>
          <a:r>
            <a:rPr lang="en-US" sz="1100" b="1" i="1">
              <a:solidFill>
                <a:sysClr val="windowText" lastClr="000000"/>
              </a:solidFill>
            </a:rPr>
            <a:t> </a:t>
          </a:r>
          <a:r>
            <a:rPr lang="en-US" sz="1100" b="1">
              <a:solidFill>
                <a:sysClr val="windowText" lastClr="000000"/>
              </a:solidFill>
            </a:rPr>
            <a:t>Yes </a:t>
          </a:r>
          <a:r>
            <a:rPr lang="en-US" sz="1100">
              <a:solidFill>
                <a:sysClr val="windowText" lastClr="000000"/>
              </a:solidFill>
            </a:rPr>
            <a:t>or</a:t>
          </a:r>
          <a:r>
            <a:rPr lang="en-US" sz="1100" baseline="0">
              <a:solidFill>
                <a:sysClr val="windowText" lastClr="000000"/>
              </a:solidFill>
            </a:rPr>
            <a:t> </a:t>
          </a:r>
          <a:r>
            <a:rPr lang="en-US" sz="1100" b="1" baseline="0">
              <a:solidFill>
                <a:sysClr val="windowText" lastClr="000000"/>
              </a:solidFill>
            </a:rPr>
            <a:t>No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1419225</xdr:colOff>
      <xdr:row>25</xdr:row>
      <xdr:rowOff>142875</xdr:rowOff>
    </xdr:from>
    <xdr:to>
      <xdr:col>15</xdr:col>
      <xdr:colOff>312420</xdr:colOff>
      <xdr:row>27</xdr:row>
      <xdr:rowOff>114300</xdr:rowOff>
    </xdr:to>
    <xdr:sp macro="" textlink="">
      <xdr:nvSpPr>
        <xdr:cNvPr id="5" name="Left Arrow 4"/>
        <xdr:cNvSpPr/>
      </xdr:nvSpPr>
      <xdr:spPr>
        <a:xfrm>
          <a:off x="8220075" y="5410200"/>
          <a:ext cx="1645920" cy="457200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aseline="0"/>
            <a:t>AverageDaily Loss (lbs)</a:t>
          </a:r>
          <a:endParaRPr lang="en-US" sz="1100"/>
        </a:p>
      </xdr:txBody>
    </xdr:sp>
    <xdr:clientData/>
  </xdr:twoCellAnchor>
  <xdr:twoCellAnchor>
    <xdr:from>
      <xdr:col>2</xdr:col>
      <xdr:colOff>514350</xdr:colOff>
      <xdr:row>1</xdr:row>
      <xdr:rowOff>180975</xdr:rowOff>
    </xdr:from>
    <xdr:to>
      <xdr:col>13</xdr:col>
      <xdr:colOff>371474</xdr:colOff>
      <xdr:row>7</xdr:row>
      <xdr:rowOff>95250</xdr:rowOff>
    </xdr:to>
    <xdr:sp macro="" textlink="">
      <xdr:nvSpPr>
        <xdr:cNvPr id="6" name="Rounded Rectangle 5"/>
        <xdr:cNvSpPr/>
      </xdr:nvSpPr>
      <xdr:spPr>
        <a:xfrm>
          <a:off x="1733550" y="371475"/>
          <a:ext cx="6972299" cy="1057275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2400"/>
            <a:t>Poultry Input</a:t>
          </a:r>
          <a:r>
            <a:rPr lang="en-US" sz="2400" baseline="0"/>
            <a:t> for Sizing Composting Operation</a:t>
          </a:r>
          <a:endParaRPr lang="en-US" sz="2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1390649</xdr:colOff>
      <xdr:row>15</xdr:row>
      <xdr:rowOff>57150</xdr:rowOff>
    </xdr:from>
    <xdr:to>
      <xdr:col>4</xdr:col>
      <xdr:colOff>257174</xdr:colOff>
      <xdr:row>22</xdr:row>
      <xdr:rowOff>26670</xdr:rowOff>
    </xdr:to>
    <xdr:sp macro="" textlink="">
      <xdr:nvSpPr>
        <xdr:cNvPr id="6" name="Down Arrow 5"/>
        <xdr:cNvSpPr/>
      </xdr:nvSpPr>
      <xdr:spPr>
        <a:xfrm>
          <a:off x="2600324" y="4038600"/>
          <a:ext cx="1371600" cy="1645920"/>
        </a:xfrm>
        <a:prstGeom prst="downArrow">
          <a:avLst/>
        </a:prstGeom>
        <a:solidFill>
          <a:schemeClr val="accent6">
            <a:lumMod val="5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Do you raise these animals?</a:t>
          </a:r>
        </a:p>
        <a:p>
          <a:pPr algn="ctr"/>
          <a:r>
            <a:rPr lang="en-US" sz="1200" b="1" i="1">
              <a:solidFill>
                <a:schemeClr val="bg1"/>
              </a:solidFill>
            </a:rPr>
            <a:t>Select</a:t>
          </a:r>
          <a:r>
            <a:rPr lang="en-US" sz="1100" b="1" i="1">
              <a:solidFill>
                <a:schemeClr val="bg1"/>
              </a:solidFill>
            </a:rPr>
            <a:t> </a:t>
          </a:r>
          <a:r>
            <a:rPr lang="en-US" sz="1100" b="1">
              <a:solidFill>
                <a:schemeClr val="bg1"/>
              </a:solidFill>
            </a:rPr>
            <a:t>Yes </a:t>
          </a:r>
          <a:r>
            <a:rPr lang="en-US" sz="1100">
              <a:solidFill>
                <a:schemeClr val="bg1"/>
              </a:solidFill>
            </a:rPr>
            <a:t>or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 b="1" baseline="0">
              <a:solidFill>
                <a:schemeClr val="bg1"/>
              </a:solidFill>
            </a:rPr>
            <a:t>No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704850</xdr:colOff>
      <xdr:row>26</xdr:row>
      <xdr:rowOff>142875</xdr:rowOff>
    </xdr:from>
    <xdr:to>
      <xdr:col>15</xdr:col>
      <xdr:colOff>274320</xdr:colOff>
      <xdr:row>28</xdr:row>
      <xdr:rowOff>123825</xdr:rowOff>
    </xdr:to>
    <xdr:sp macro="" textlink="">
      <xdr:nvSpPr>
        <xdr:cNvPr id="7" name="Left Arrow 6"/>
        <xdr:cNvSpPr/>
      </xdr:nvSpPr>
      <xdr:spPr>
        <a:xfrm>
          <a:off x="9620250" y="6791325"/>
          <a:ext cx="1645920" cy="457200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aseline="0"/>
            <a:t>AverageDaily Loss (lbs)</a:t>
          </a:r>
          <a:endParaRPr lang="en-US" sz="1100"/>
        </a:p>
      </xdr:txBody>
    </xdr:sp>
    <xdr:clientData/>
  </xdr:twoCellAnchor>
  <xdr:twoCellAnchor>
    <xdr:from>
      <xdr:col>1</xdr:col>
      <xdr:colOff>657226</xdr:colOff>
      <xdr:row>5</xdr:row>
      <xdr:rowOff>19050</xdr:rowOff>
    </xdr:from>
    <xdr:to>
      <xdr:col>3</xdr:col>
      <xdr:colOff>129541</xdr:colOff>
      <xdr:row>5</xdr:row>
      <xdr:rowOff>293370</xdr:rowOff>
    </xdr:to>
    <xdr:sp macro="" textlink="">
      <xdr:nvSpPr>
        <xdr:cNvPr id="9" name="Right Arrow 8"/>
        <xdr:cNvSpPr/>
      </xdr:nvSpPr>
      <xdr:spPr>
        <a:xfrm>
          <a:off x="1066801" y="1114425"/>
          <a:ext cx="1920240" cy="274320"/>
        </a:xfrm>
        <a:prstGeom prst="rightArrow">
          <a:avLst/>
        </a:prstGeom>
        <a:solidFill>
          <a:schemeClr val="accent6">
            <a:lumMod val="5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Enter Number of Sows</a:t>
          </a:r>
        </a:p>
      </xdr:txBody>
    </xdr:sp>
    <xdr:clientData/>
  </xdr:twoCellAnchor>
  <xdr:twoCellAnchor>
    <xdr:from>
      <xdr:col>1</xdr:col>
      <xdr:colOff>657226</xdr:colOff>
      <xdr:row>6</xdr:row>
      <xdr:rowOff>19051</xdr:rowOff>
    </xdr:from>
    <xdr:to>
      <xdr:col>3</xdr:col>
      <xdr:colOff>129541</xdr:colOff>
      <xdr:row>6</xdr:row>
      <xdr:rowOff>293371</xdr:rowOff>
    </xdr:to>
    <xdr:sp macro="" textlink="">
      <xdr:nvSpPr>
        <xdr:cNvPr id="10" name="Right Arrow 9"/>
        <xdr:cNvSpPr/>
      </xdr:nvSpPr>
      <xdr:spPr>
        <a:xfrm>
          <a:off x="1066801" y="1419226"/>
          <a:ext cx="1920240" cy="274320"/>
        </a:xfrm>
        <a:prstGeom prst="rightArrow">
          <a:avLst/>
        </a:prstGeom>
        <a:solidFill>
          <a:schemeClr val="accent6">
            <a:lumMod val="5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Enter Litters/year</a:t>
          </a:r>
        </a:p>
      </xdr:txBody>
    </xdr:sp>
    <xdr:clientData/>
  </xdr:twoCellAnchor>
  <xdr:twoCellAnchor>
    <xdr:from>
      <xdr:col>1</xdr:col>
      <xdr:colOff>657225</xdr:colOff>
      <xdr:row>7</xdr:row>
      <xdr:rowOff>28576</xdr:rowOff>
    </xdr:from>
    <xdr:to>
      <xdr:col>3</xdr:col>
      <xdr:colOff>129540</xdr:colOff>
      <xdr:row>7</xdr:row>
      <xdr:rowOff>302896</xdr:rowOff>
    </xdr:to>
    <xdr:sp macro="" textlink="">
      <xdr:nvSpPr>
        <xdr:cNvPr id="11" name="Right Arrow 10"/>
        <xdr:cNvSpPr/>
      </xdr:nvSpPr>
      <xdr:spPr>
        <a:xfrm>
          <a:off x="1066800" y="1733551"/>
          <a:ext cx="1920240" cy="274320"/>
        </a:xfrm>
        <a:prstGeom prst="rightArrow">
          <a:avLst/>
        </a:prstGeom>
        <a:solidFill>
          <a:schemeClr val="accent6">
            <a:lumMod val="5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Enter Pigs/Litter</a:t>
          </a:r>
        </a:p>
      </xdr:txBody>
    </xdr:sp>
    <xdr:clientData/>
  </xdr:twoCellAnchor>
  <xdr:twoCellAnchor>
    <xdr:from>
      <xdr:col>3</xdr:col>
      <xdr:colOff>733426</xdr:colOff>
      <xdr:row>5</xdr:row>
      <xdr:rowOff>304799</xdr:rowOff>
    </xdr:from>
    <xdr:to>
      <xdr:col>6</xdr:col>
      <xdr:colOff>81916</xdr:colOff>
      <xdr:row>6</xdr:row>
      <xdr:rowOff>274319</xdr:rowOff>
    </xdr:to>
    <xdr:sp macro="" textlink="">
      <xdr:nvSpPr>
        <xdr:cNvPr id="13" name="Left Arrow 12"/>
        <xdr:cNvSpPr/>
      </xdr:nvSpPr>
      <xdr:spPr>
        <a:xfrm>
          <a:off x="3590926" y="1400174"/>
          <a:ext cx="1920240" cy="274320"/>
        </a:xfrm>
        <a:prstGeom prst="leftArrow">
          <a:avLst/>
        </a:prstGeom>
        <a:solidFill>
          <a:schemeClr val="accent6">
            <a:lumMod val="5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If unknown</a:t>
          </a:r>
          <a:r>
            <a:rPr lang="en-US" sz="1100" baseline="0"/>
            <a:t> enter 2.5</a:t>
          </a:r>
          <a:endParaRPr lang="en-US" sz="1100"/>
        </a:p>
      </xdr:txBody>
    </xdr:sp>
    <xdr:clientData/>
  </xdr:twoCellAnchor>
  <xdr:twoCellAnchor>
    <xdr:from>
      <xdr:col>3</xdr:col>
      <xdr:colOff>733425</xdr:colOff>
      <xdr:row>7</xdr:row>
      <xdr:rowOff>19049</xdr:rowOff>
    </xdr:from>
    <xdr:to>
      <xdr:col>6</xdr:col>
      <xdr:colOff>81915</xdr:colOff>
      <xdr:row>7</xdr:row>
      <xdr:rowOff>293369</xdr:rowOff>
    </xdr:to>
    <xdr:sp macro="" textlink="">
      <xdr:nvSpPr>
        <xdr:cNvPr id="14" name="Left Arrow 13"/>
        <xdr:cNvSpPr/>
      </xdr:nvSpPr>
      <xdr:spPr>
        <a:xfrm>
          <a:off x="3590925" y="1724024"/>
          <a:ext cx="1920240" cy="274320"/>
        </a:xfrm>
        <a:prstGeom prst="leftArrow">
          <a:avLst/>
        </a:prstGeom>
        <a:solidFill>
          <a:schemeClr val="accent6">
            <a:lumMod val="5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If unknown</a:t>
          </a:r>
          <a:r>
            <a:rPr lang="en-US" sz="1100" baseline="0"/>
            <a:t> enter 10</a:t>
          </a:r>
          <a:endParaRPr lang="en-US" sz="1100"/>
        </a:p>
      </xdr:txBody>
    </xdr:sp>
    <xdr:clientData/>
  </xdr:twoCellAnchor>
  <xdr:twoCellAnchor>
    <xdr:from>
      <xdr:col>1</xdr:col>
      <xdr:colOff>314325</xdr:colOff>
      <xdr:row>8</xdr:row>
      <xdr:rowOff>0</xdr:rowOff>
    </xdr:from>
    <xdr:to>
      <xdr:col>3</xdr:col>
      <xdr:colOff>152400</xdr:colOff>
      <xdr:row>9</xdr:row>
      <xdr:rowOff>15240</xdr:rowOff>
    </xdr:to>
    <xdr:sp macro="" textlink="">
      <xdr:nvSpPr>
        <xdr:cNvPr id="16" name="Right Arrow 15"/>
        <xdr:cNvSpPr/>
      </xdr:nvSpPr>
      <xdr:spPr>
        <a:xfrm>
          <a:off x="723900" y="2009775"/>
          <a:ext cx="2286000" cy="320040"/>
        </a:xfrm>
        <a:prstGeom prst="rightArrow">
          <a:avLst>
            <a:gd name="adj1" fmla="val 44118"/>
            <a:gd name="adj2" fmla="val 50000"/>
          </a:avLst>
        </a:prstGeom>
        <a:solidFill>
          <a:schemeClr val="accent6">
            <a:lumMod val="5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Enter</a:t>
          </a:r>
          <a:r>
            <a:rPr lang="en-US" sz="1100" baseline="0"/>
            <a:t> Number in Breeding Herd</a:t>
          </a:r>
          <a:endParaRPr lang="en-US" sz="1100"/>
        </a:p>
      </xdr:txBody>
    </xdr:sp>
    <xdr:clientData/>
  </xdr:twoCellAnchor>
  <xdr:twoCellAnchor>
    <xdr:from>
      <xdr:col>1</xdr:col>
      <xdr:colOff>0</xdr:colOff>
      <xdr:row>0</xdr:row>
      <xdr:rowOff>161926</xdr:rowOff>
    </xdr:from>
    <xdr:to>
      <xdr:col>13</xdr:col>
      <xdr:colOff>371475</xdr:colOff>
      <xdr:row>3</xdr:row>
      <xdr:rowOff>190501</xdr:rowOff>
    </xdr:to>
    <xdr:sp macro="" textlink="">
      <xdr:nvSpPr>
        <xdr:cNvPr id="17" name="Rounded Rectangle 16"/>
        <xdr:cNvSpPr/>
      </xdr:nvSpPr>
      <xdr:spPr>
        <a:xfrm>
          <a:off x="2724150" y="161926"/>
          <a:ext cx="6029325" cy="742950"/>
        </a:xfrm>
        <a:prstGeom prst="roundRect">
          <a:avLst/>
        </a:prstGeom>
        <a:solidFill>
          <a:schemeClr val="accent6">
            <a:lumMod val="5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2400"/>
            <a:t>Swine Input</a:t>
          </a:r>
          <a:r>
            <a:rPr lang="en-US" sz="2400" baseline="0"/>
            <a:t> for Sizing Composting Operation</a:t>
          </a:r>
          <a:endParaRPr lang="en-US" sz="2400"/>
        </a:p>
      </xdr:txBody>
    </xdr:sp>
    <xdr:clientData/>
  </xdr:twoCellAnchor>
  <xdr:twoCellAnchor>
    <xdr:from>
      <xdr:col>7</xdr:col>
      <xdr:colOff>257173</xdr:colOff>
      <xdr:row>16</xdr:row>
      <xdr:rowOff>95249</xdr:rowOff>
    </xdr:from>
    <xdr:to>
      <xdr:col>7</xdr:col>
      <xdr:colOff>1537333</xdr:colOff>
      <xdr:row>22</xdr:row>
      <xdr:rowOff>28574</xdr:rowOff>
    </xdr:to>
    <xdr:sp macro="" textlink="">
      <xdr:nvSpPr>
        <xdr:cNvPr id="12" name="Down Arrow 11"/>
        <xdr:cNvSpPr/>
      </xdr:nvSpPr>
      <xdr:spPr>
        <a:xfrm>
          <a:off x="6543673" y="4076699"/>
          <a:ext cx="1280160" cy="1371600"/>
        </a:xfrm>
        <a:prstGeom prst="downArrow">
          <a:avLst/>
        </a:prstGeom>
        <a:solidFill>
          <a:schemeClr val="accent6">
            <a:lumMod val="5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Select</a:t>
          </a:r>
          <a:r>
            <a:rPr lang="en-US" sz="1100" baseline="0">
              <a:solidFill>
                <a:schemeClr val="bg1"/>
              </a:solidFill>
            </a:rPr>
            <a:t> Swine Loss Rate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1200151</xdr:colOff>
      <xdr:row>14</xdr:row>
      <xdr:rowOff>85725</xdr:rowOff>
    </xdr:from>
    <xdr:to>
      <xdr:col>11</xdr:col>
      <xdr:colOff>118111</xdr:colOff>
      <xdr:row>20</xdr:row>
      <xdr:rowOff>19050</xdr:rowOff>
    </xdr:to>
    <xdr:sp macro="" textlink="">
      <xdr:nvSpPr>
        <xdr:cNvPr id="2" name="Down Arrow 1"/>
        <xdr:cNvSpPr/>
      </xdr:nvSpPr>
      <xdr:spPr>
        <a:xfrm>
          <a:off x="8077201" y="3419475"/>
          <a:ext cx="1280160" cy="1371600"/>
        </a:xfrm>
        <a:prstGeom prst="downArrow">
          <a:avLst/>
        </a:prstGeom>
        <a:solidFill>
          <a:schemeClr val="bg2">
            <a:lumMod val="25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Enter</a:t>
          </a:r>
          <a:r>
            <a:rPr lang="en-US" sz="1100" baseline="0">
              <a:solidFill>
                <a:schemeClr val="bg1"/>
              </a:solidFill>
            </a:rPr>
            <a:t> number of Cattle/ Horses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1943102</xdr:colOff>
      <xdr:row>13</xdr:row>
      <xdr:rowOff>57150</xdr:rowOff>
    </xdr:from>
    <xdr:to>
      <xdr:col>3</xdr:col>
      <xdr:colOff>152402</xdr:colOff>
      <xdr:row>20</xdr:row>
      <xdr:rowOff>26670</xdr:rowOff>
    </xdr:to>
    <xdr:sp macro="" textlink="">
      <xdr:nvSpPr>
        <xdr:cNvPr id="3" name="Down Arrow 2"/>
        <xdr:cNvSpPr/>
      </xdr:nvSpPr>
      <xdr:spPr>
        <a:xfrm>
          <a:off x="2428877" y="3152775"/>
          <a:ext cx="1371600" cy="1645920"/>
        </a:xfrm>
        <a:prstGeom prst="downArrow">
          <a:avLst/>
        </a:prstGeom>
        <a:solidFill>
          <a:schemeClr val="bg2">
            <a:lumMod val="25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Do you raise these animals?</a:t>
          </a:r>
        </a:p>
        <a:p>
          <a:pPr algn="ctr"/>
          <a:r>
            <a:rPr lang="en-US" sz="1200" b="1" i="1">
              <a:solidFill>
                <a:schemeClr val="bg1"/>
              </a:solidFill>
            </a:rPr>
            <a:t>Select</a:t>
          </a:r>
          <a:r>
            <a:rPr lang="en-US" sz="1100" b="1" i="1">
              <a:solidFill>
                <a:schemeClr val="bg1"/>
              </a:solidFill>
            </a:rPr>
            <a:t> </a:t>
          </a:r>
          <a:r>
            <a:rPr lang="en-US" sz="1100" b="1">
              <a:solidFill>
                <a:schemeClr val="bg1"/>
              </a:solidFill>
            </a:rPr>
            <a:t>Yes </a:t>
          </a:r>
          <a:r>
            <a:rPr lang="en-US" sz="1100">
              <a:solidFill>
                <a:schemeClr val="bg1"/>
              </a:solidFill>
            </a:rPr>
            <a:t>or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 b="1" baseline="0">
              <a:solidFill>
                <a:schemeClr val="bg1"/>
              </a:solidFill>
            </a:rPr>
            <a:t>No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733424</xdr:colOff>
      <xdr:row>24</xdr:row>
      <xdr:rowOff>123824</xdr:rowOff>
    </xdr:from>
    <xdr:to>
      <xdr:col>14</xdr:col>
      <xdr:colOff>93344</xdr:colOff>
      <xdr:row>26</xdr:row>
      <xdr:rowOff>104774</xdr:rowOff>
    </xdr:to>
    <xdr:sp macro="" textlink="">
      <xdr:nvSpPr>
        <xdr:cNvPr id="4" name="Left Arrow 3"/>
        <xdr:cNvSpPr/>
      </xdr:nvSpPr>
      <xdr:spPr>
        <a:xfrm>
          <a:off x="8115299" y="5886449"/>
          <a:ext cx="1645920" cy="457200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aseline="0"/>
            <a:t>AverageDaily Loss (lbs)</a:t>
          </a:r>
          <a:endParaRPr lang="en-US" sz="1100"/>
        </a:p>
      </xdr:txBody>
    </xdr:sp>
    <xdr:clientData/>
  </xdr:twoCellAnchor>
  <xdr:twoCellAnchor>
    <xdr:from>
      <xdr:col>1</xdr:col>
      <xdr:colOff>0</xdr:colOff>
      <xdr:row>2</xdr:row>
      <xdr:rowOff>76200</xdr:rowOff>
    </xdr:from>
    <xdr:to>
      <xdr:col>12</xdr:col>
      <xdr:colOff>19049</xdr:colOff>
      <xdr:row>6</xdr:row>
      <xdr:rowOff>180975</xdr:rowOff>
    </xdr:to>
    <xdr:sp macro="" textlink="">
      <xdr:nvSpPr>
        <xdr:cNvPr id="6" name="Rounded Rectangle 5"/>
        <xdr:cNvSpPr/>
      </xdr:nvSpPr>
      <xdr:spPr>
        <a:xfrm>
          <a:off x="3429000" y="552450"/>
          <a:ext cx="5048249" cy="1057275"/>
        </a:xfrm>
        <a:prstGeom prst="roundRect">
          <a:avLst/>
        </a:prstGeom>
        <a:solidFill>
          <a:schemeClr val="bg2">
            <a:lumMod val="25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2400"/>
            <a:t>Cattle/Horse</a:t>
          </a:r>
          <a:r>
            <a:rPr lang="en-US" sz="2400" baseline="0"/>
            <a:t> </a:t>
          </a:r>
          <a:r>
            <a:rPr lang="en-US" sz="2400"/>
            <a:t>Input</a:t>
          </a:r>
          <a:r>
            <a:rPr lang="en-US" sz="2400" baseline="0"/>
            <a:t> for Sizing Composting Operation</a:t>
          </a:r>
          <a:endParaRPr lang="en-US" sz="2400"/>
        </a:p>
      </xdr:txBody>
    </xdr:sp>
    <xdr:clientData/>
  </xdr:twoCellAnchor>
  <xdr:twoCellAnchor>
    <xdr:from>
      <xdr:col>6</xdr:col>
      <xdr:colOff>1</xdr:colOff>
      <xdr:row>14</xdr:row>
      <xdr:rowOff>85725</xdr:rowOff>
    </xdr:from>
    <xdr:to>
      <xdr:col>6</xdr:col>
      <xdr:colOff>1276350</xdr:colOff>
      <xdr:row>20</xdr:row>
      <xdr:rowOff>19050</xdr:rowOff>
    </xdr:to>
    <xdr:sp macro="" textlink="">
      <xdr:nvSpPr>
        <xdr:cNvPr id="7" name="Down Arrow 6"/>
        <xdr:cNvSpPr/>
      </xdr:nvSpPr>
      <xdr:spPr>
        <a:xfrm>
          <a:off x="6877051" y="3419475"/>
          <a:ext cx="1276349" cy="1371600"/>
        </a:xfrm>
        <a:prstGeom prst="downArrow">
          <a:avLst/>
        </a:prstGeom>
        <a:solidFill>
          <a:schemeClr val="bg2">
            <a:lumMod val="25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Select Cattle</a:t>
          </a:r>
          <a:r>
            <a:rPr lang="en-US" sz="1100" baseline="0">
              <a:solidFill>
                <a:schemeClr val="bg1"/>
              </a:solidFill>
            </a:rPr>
            <a:t>/ Horse Loss Rate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1381124</xdr:colOff>
      <xdr:row>14</xdr:row>
      <xdr:rowOff>85724</xdr:rowOff>
    </xdr:from>
    <xdr:to>
      <xdr:col>11</xdr:col>
      <xdr:colOff>118109</xdr:colOff>
      <xdr:row>20</xdr:row>
      <xdr:rowOff>19049</xdr:rowOff>
    </xdr:to>
    <xdr:sp macro="" textlink="">
      <xdr:nvSpPr>
        <xdr:cNvPr id="2" name="Down Arrow 1"/>
        <xdr:cNvSpPr/>
      </xdr:nvSpPr>
      <xdr:spPr>
        <a:xfrm>
          <a:off x="7115174" y="3419474"/>
          <a:ext cx="1280160" cy="1371600"/>
        </a:xfrm>
        <a:prstGeom prst="downArrow">
          <a:avLst/>
        </a:prstGeom>
        <a:solidFill>
          <a:srgbClr val="777777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Enter</a:t>
          </a:r>
          <a:r>
            <a:rPr lang="en-US" sz="1100" baseline="0">
              <a:solidFill>
                <a:schemeClr val="bg1"/>
              </a:solidFill>
            </a:rPr>
            <a:t> number of Sheep/ Goat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1724027</xdr:colOff>
      <xdr:row>13</xdr:row>
      <xdr:rowOff>57150</xdr:rowOff>
    </xdr:from>
    <xdr:to>
      <xdr:col>3</xdr:col>
      <xdr:colOff>266702</xdr:colOff>
      <xdr:row>20</xdr:row>
      <xdr:rowOff>26670</xdr:rowOff>
    </xdr:to>
    <xdr:sp macro="" textlink="">
      <xdr:nvSpPr>
        <xdr:cNvPr id="3" name="Down Arrow 2"/>
        <xdr:cNvSpPr/>
      </xdr:nvSpPr>
      <xdr:spPr>
        <a:xfrm>
          <a:off x="2057402" y="3152775"/>
          <a:ext cx="1371600" cy="1645920"/>
        </a:xfrm>
        <a:prstGeom prst="downArrow">
          <a:avLst/>
        </a:prstGeom>
        <a:solidFill>
          <a:srgbClr val="777777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Do you raise these animals?</a:t>
          </a:r>
        </a:p>
        <a:p>
          <a:pPr algn="ctr"/>
          <a:r>
            <a:rPr lang="en-US" sz="1200" b="1" i="1">
              <a:solidFill>
                <a:schemeClr val="bg1"/>
              </a:solidFill>
            </a:rPr>
            <a:t>Select</a:t>
          </a:r>
          <a:r>
            <a:rPr lang="en-US" sz="1100" b="1" i="1">
              <a:solidFill>
                <a:schemeClr val="bg1"/>
              </a:solidFill>
            </a:rPr>
            <a:t> </a:t>
          </a:r>
          <a:r>
            <a:rPr lang="en-US" sz="1100" b="1">
              <a:solidFill>
                <a:schemeClr val="bg1"/>
              </a:solidFill>
            </a:rPr>
            <a:t>Yes </a:t>
          </a:r>
          <a:r>
            <a:rPr lang="en-US" sz="1100">
              <a:solidFill>
                <a:schemeClr val="bg1"/>
              </a:solidFill>
            </a:rPr>
            <a:t>or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 b="1" baseline="0">
              <a:solidFill>
                <a:schemeClr val="bg1"/>
              </a:solidFill>
            </a:rPr>
            <a:t>No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752475</xdr:colOff>
      <xdr:row>23</xdr:row>
      <xdr:rowOff>133349</xdr:rowOff>
    </xdr:from>
    <xdr:to>
      <xdr:col>14</xdr:col>
      <xdr:colOff>112395</xdr:colOff>
      <xdr:row>25</xdr:row>
      <xdr:rowOff>114299</xdr:rowOff>
    </xdr:to>
    <xdr:sp macro="" textlink="">
      <xdr:nvSpPr>
        <xdr:cNvPr id="4" name="Left Arrow 3"/>
        <xdr:cNvSpPr/>
      </xdr:nvSpPr>
      <xdr:spPr>
        <a:xfrm>
          <a:off x="8305800" y="5648324"/>
          <a:ext cx="1645920" cy="457200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aseline="0"/>
            <a:t>AverageDaily Loss (lbs)</a:t>
          </a:r>
          <a:endParaRPr lang="en-US" sz="1100"/>
        </a:p>
      </xdr:txBody>
    </xdr:sp>
    <xdr:clientData/>
  </xdr:twoCellAnchor>
  <xdr:twoCellAnchor>
    <xdr:from>
      <xdr:col>1</xdr:col>
      <xdr:colOff>0</xdr:colOff>
      <xdr:row>2</xdr:row>
      <xdr:rowOff>142875</xdr:rowOff>
    </xdr:from>
    <xdr:to>
      <xdr:col>12</xdr:col>
      <xdr:colOff>133349</xdr:colOff>
      <xdr:row>7</xdr:row>
      <xdr:rowOff>9525</xdr:rowOff>
    </xdr:to>
    <xdr:sp macro="" textlink="">
      <xdr:nvSpPr>
        <xdr:cNvPr id="6" name="Rounded Rectangle 5"/>
        <xdr:cNvSpPr/>
      </xdr:nvSpPr>
      <xdr:spPr>
        <a:xfrm>
          <a:off x="3524250" y="619125"/>
          <a:ext cx="5048249" cy="1057275"/>
        </a:xfrm>
        <a:prstGeom prst="roundRect">
          <a:avLst/>
        </a:prstGeom>
        <a:solidFill>
          <a:srgbClr val="777777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2400"/>
            <a:t>Sheep/Goat</a:t>
          </a:r>
          <a:r>
            <a:rPr lang="en-US" sz="2400" baseline="0"/>
            <a:t> </a:t>
          </a:r>
          <a:r>
            <a:rPr lang="en-US" sz="2400"/>
            <a:t>Input</a:t>
          </a:r>
          <a:r>
            <a:rPr lang="en-US" sz="2400" baseline="0"/>
            <a:t> for Sizing Composting Operation</a:t>
          </a:r>
          <a:endParaRPr lang="en-US" sz="2400"/>
        </a:p>
      </xdr:txBody>
    </xdr:sp>
    <xdr:clientData/>
  </xdr:twoCellAnchor>
  <xdr:twoCellAnchor>
    <xdr:from>
      <xdr:col>6</xdr:col>
      <xdr:colOff>161927</xdr:colOff>
      <xdr:row>14</xdr:row>
      <xdr:rowOff>95250</xdr:rowOff>
    </xdr:from>
    <xdr:to>
      <xdr:col>6</xdr:col>
      <xdr:colOff>1442087</xdr:colOff>
      <xdr:row>20</xdr:row>
      <xdr:rowOff>28575</xdr:rowOff>
    </xdr:to>
    <xdr:sp macro="" textlink="">
      <xdr:nvSpPr>
        <xdr:cNvPr id="7" name="Down Arrow 6"/>
        <xdr:cNvSpPr/>
      </xdr:nvSpPr>
      <xdr:spPr>
        <a:xfrm>
          <a:off x="5895977" y="3429000"/>
          <a:ext cx="1280160" cy="1371600"/>
        </a:xfrm>
        <a:prstGeom prst="downArrow">
          <a:avLst/>
        </a:prstGeom>
        <a:solidFill>
          <a:srgbClr val="777777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Select</a:t>
          </a:r>
          <a:r>
            <a:rPr lang="en-US" sz="1100" baseline="0">
              <a:solidFill>
                <a:schemeClr val="bg1"/>
              </a:solidFill>
            </a:rPr>
            <a:t> Sheep/ Goat Loss Rate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5</xdr:row>
      <xdr:rowOff>276225</xdr:rowOff>
    </xdr:from>
    <xdr:to>
      <xdr:col>7</xdr:col>
      <xdr:colOff>0</xdr:colOff>
      <xdr:row>7</xdr:row>
      <xdr:rowOff>219075</xdr:rowOff>
    </xdr:to>
    <xdr:sp macro="" textlink="">
      <xdr:nvSpPr>
        <xdr:cNvPr id="9" name="Rectangle 8"/>
        <xdr:cNvSpPr/>
      </xdr:nvSpPr>
      <xdr:spPr>
        <a:xfrm>
          <a:off x="1209675" y="1419225"/>
          <a:ext cx="3590925" cy="4953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342900</xdr:colOff>
      <xdr:row>5</xdr:row>
      <xdr:rowOff>266700</xdr:rowOff>
    </xdr:from>
    <xdr:to>
      <xdr:col>6</xdr:col>
      <xdr:colOff>285750</xdr:colOff>
      <xdr:row>6</xdr:row>
      <xdr:rowOff>161925</xdr:rowOff>
    </xdr:to>
    <xdr:sp macro="" textlink="">
      <xdr:nvSpPr>
        <xdr:cNvPr id="6" name="TextBox 5"/>
        <xdr:cNvSpPr txBox="1"/>
      </xdr:nvSpPr>
      <xdr:spPr>
        <a:xfrm>
          <a:off x="1562100" y="1409700"/>
          <a:ext cx="28003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Cycle Time (Days)</a:t>
          </a:r>
        </a:p>
      </xdr:txBody>
    </xdr:sp>
    <xdr:clientData/>
  </xdr:twoCellAnchor>
  <xdr:twoCellAnchor>
    <xdr:from>
      <xdr:col>2</xdr:col>
      <xdr:colOff>428625</xdr:colOff>
      <xdr:row>6</xdr:row>
      <xdr:rowOff>180975</xdr:rowOff>
    </xdr:from>
    <xdr:to>
      <xdr:col>3</xdr:col>
      <xdr:colOff>314325</xdr:colOff>
      <xdr:row>7</xdr:row>
      <xdr:rowOff>228600</xdr:rowOff>
    </xdr:to>
    <xdr:sp macro="" textlink="">
      <xdr:nvSpPr>
        <xdr:cNvPr id="7" name="TextBox 6"/>
        <xdr:cNvSpPr txBox="1"/>
      </xdr:nvSpPr>
      <xdr:spPr>
        <a:xfrm>
          <a:off x="1647825" y="1685925"/>
          <a:ext cx="6381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chemeClr val="bg1"/>
              </a:solidFill>
            </a:rPr>
            <a:t>Primary</a:t>
          </a:r>
        </a:p>
      </xdr:txBody>
    </xdr:sp>
    <xdr:clientData/>
  </xdr:twoCellAnchor>
  <xdr:twoCellAnchor>
    <xdr:from>
      <xdr:col>5</xdr:col>
      <xdr:colOff>152400</xdr:colOff>
      <xdr:row>6</xdr:row>
      <xdr:rowOff>152400</xdr:rowOff>
    </xdr:from>
    <xdr:to>
      <xdr:col>6</xdr:col>
      <xdr:colOff>295274</xdr:colOff>
      <xdr:row>7</xdr:row>
      <xdr:rowOff>219075</xdr:rowOff>
    </xdr:to>
    <xdr:sp macro="" textlink="">
      <xdr:nvSpPr>
        <xdr:cNvPr id="8" name="TextBox 7"/>
        <xdr:cNvSpPr txBox="1"/>
      </xdr:nvSpPr>
      <xdr:spPr>
        <a:xfrm>
          <a:off x="3476625" y="1657350"/>
          <a:ext cx="895349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chemeClr val="bg1"/>
              </a:solidFill>
            </a:rPr>
            <a:t>Secondary</a:t>
          </a:r>
        </a:p>
      </xdr:txBody>
    </xdr:sp>
    <xdr:clientData/>
  </xdr:twoCellAnchor>
  <xdr:twoCellAnchor>
    <xdr:from>
      <xdr:col>1</xdr:col>
      <xdr:colOff>581025</xdr:colOff>
      <xdr:row>9</xdr:row>
      <xdr:rowOff>104775</xdr:rowOff>
    </xdr:from>
    <xdr:to>
      <xdr:col>7</xdr:col>
      <xdr:colOff>19050</xdr:colOff>
      <xdr:row>10</xdr:row>
      <xdr:rowOff>171450</xdr:rowOff>
    </xdr:to>
    <xdr:sp macro="" textlink="">
      <xdr:nvSpPr>
        <xdr:cNvPr id="10" name="Rectangle 9"/>
        <xdr:cNvSpPr/>
      </xdr:nvSpPr>
      <xdr:spPr>
        <a:xfrm>
          <a:off x="1190625" y="2419350"/>
          <a:ext cx="3629025" cy="257175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 i="1"/>
            <a:t>Windrows</a:t>
          </a:r>
        </a:p>
      </xdr:txBody>
    </xdr:sp>
    <xdr:clientData/>
  </xdr:twoCellAnchor>
  <xdr:twoCellAnchor>
    <xdr:from>
      <xdr:col>8</xdr:col>
      <xdr:colOff>695325</xdr:colOff>
      <xdr:row>5</xdr:row>
      <xdr:rowOff>295276</xdr:rowOff>
    </xdr:from>
    <xdr:to>
      <xdr:col>15</xdr:col>
      <xdr:colOff>114300</xdr:colOff>
      <xdr:row>7</xdr:row>
      <xdr:rowOff>219075</xdr:rowOff>
    </xdr:to>
    <xdr:sp macro="" textlink="">
      <xdr:nvSpPr>
        <xdr:cNvPr id="11" name="Rectangle 10"/>
        <xdr:cNvSpPr/>
      </xdr:nvSpPr>
      <xdr:spPr>
        <a:xfrm>
          <a:off x="6267450" y="1438276"/>
          <a:ext cx="3629025" cy="476249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733425</xdr:colOff>
      <xdr:row>5</xdr:row>
      <xdr:rowOff>266700</xdr:rowOff>
    </xdr:from>
    <xdr:to>
      <xdr:col>15</xdr:col>
      <xdr:colOff>95250</xdr:colOff>
      <xdr:row>6</xdr:row>
      <xdr:rowOff>171450</xdr:rowOff>
    </xdr:to>
    <xdr:sp macro="" textlink="">
      <xdr:nvSpPr>
        <xdr:cNvPr id="12" name="TextBox 11"/>
        <xdr:cNvSpPr txBox="1"/>
      </xdr:nvSpPr>
      <xdr:spPr>
        <a:xfrm>
          <a:off x="6305550" y="1028700"/>
          <a:ext cx="35718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Storage</a:t>
          </a:r>
          <a:r>
            <a:rPr lang="en-US" sz="1100" baseline="0">
              <a:solidFill>
                <a:schemeClr val="bg1"/>
              </a:solidFill>
            </a:rPr>
            <a:t> Volume (cu.ft.)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733425</xdr:colOff>
      <xdr:row>6</xdr:row>
      <xdr:rowOff>171450</xdr:rowOff>
    </xdr:from>
    <xdr:to>
      <xdr:col>10</xdr:col>
      <xdr:colOff>47625</xdr:colOff>
      <xdr:row>8</xdr:row>
      <xdr:rowOff>142875</xdr:rowOff>
    </xdr:to>
    <xdr:sp macro="" textlink="">
      <xdr:nvSpPr>
        <xdr:cNvPr id="13" name="TextBox 12"/>
        <xdr:cNvSpPr txBox="1"/>
      </xdr:nvSpPr>
      <xdr:spPr>
        <a:xfrm>
          <a:off x="6305550" y="1295400"/>
          <a:ext cx="79057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Primary</a:t>
          </a:r>
        </a:p>
      </xdr:txBody>
    </xdr:sp>
    <xdr:clientData/>
  </xdr:twoCellAnchor>
  <xdr:twoCellAnchor>
    <xdr:from>
      <xdr:col>11</xdr:col>
      <xdr:colOff>285750</xdr:colOff>
      <xdr:row>6</xdr:row>
      <xdr:rowOff>152400</xdr:rowOff>
    </xdr:from>
    <xdr:to>
      <xdr:col>12</xdr:col>
      <xdr:colOff>428624</xdr:colOff>
      <xdr:row>8</xdr:row>
      <xdr:rowOff>142875</xdr:rowOff>
    </xdr:to>
    <xdr:sp macro="" textlink="">
      <xdr:nvSpPr>
        <xdr:cNvPr id="14" name="TextBox 13"/>
        <xdr:cNvSpPr txBox="1"/>
      </xdr:nvSpPr>
      <xdr:spPr>
        <a:xfrm>
          <a:off x="7658100" y="1276350"/>
          <a:ext cx="895349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Secondary</a:t>
          </a:r>
        </a:p>
      </xdr:txBody>
    </xdr:sp>
    <xdr:clientData/>
  </xdr:twoCellAnchor>
  <xdr:twoCellAnchor>
    <xdr:from>
      <xdr:col>13</xdr:col>
      <xdr:colOff>228600</xdr:colOff>
      <xdr:row>6</xdr:row>
      <xdr:rowOff>152400</xdr:rowOff>
    </xdr:from>
    <xdr:to>
      <xdr:col>15</xdr:col>
      <xdr:colOff>190499</xdr:colOff>
      <xdr:row>8</xdr:row>
      <xdr:rowOff>142875</xdr:rowOff>
    </xdr:to>
    <xdr:sp macro="" textlink="">
      <xdr:nvSpPr>
        <xdr:cNvPr id="15" name="TextBox 14"/>
        <xdr:cNvSpPr txBox="1"/>
      </xdr:nvSpPr>
      <xdr:spPr>
        <a:xfrm>
          <a:off x="9077325" y="1276350"/>
          <a:ext cx="895349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Final</a:t>
          </a:r>
        </a:p>
      </xdr:txBody>
    </xdr:sp>
    <xdr:clientData/>
  </xdr:twoCellAnchor>
  <xdr:twoCellAnchor>
    <xdr:from>
      <xdr:col>2</xdr:col>
      <xdr:colOff>9525</xdr:colOff>
      <xdr:row>14</xdr:row>
      <xdr:rowOff>9526</xdr:rowOff>
    </xdr:from>
    <xdr:to>
      <xdr:col>7</xdr:col>
      <xdr:colOff>19050</xdr:colOff>
      <xdr:row>17</xdr:row>
      <xdr:rowOff>9526</xdr:rowOff>
    </xdr:to>
    <xdr:sp macro="" textlink="">
      <xdr:nvSpPr>
        <xdr:cNvPr id="16" name="Rectangle 15"/>
        <xdr:cNvSpPr/>
      </xdr:nvSpPr>
      <xdr:spPr>
        <a:xfrm>
          <a:off x="1228725" y="3086101"/>
          <a:ext cx="3590925" cy="742950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581026</xdr:colOff>
      <xdr:row>11</xdr:row>
      <xdr:rowOff>47625</xdr:rowOff>
    </xdr:from>
    <xdr:to>
      <xdr:col>4</xdr:col>
      <xdr:colOff>133351</xdr:colOff>
      <xdr:row>14</xdr:row>
      <xdr:rowOff>2</xdr:rowOff>
    </xdr:to>
    <xdr:sp macro="" textlink="">
      <xdr:nvSpPr>
        <xdr:cNvPr id="17" name="Right Arrow 16"/>
        <xdr:cNvSpPr/>
      </xdr:nvSpPr>
      <xdr:spPr>
        <a:xfrm>
          <a:off x="1190626" y="2743200"/>
          <a:ext cx="1638300" cy="714377"/>
        </a:xfrm>
        <a:prstGeom prst="rightArrow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Enter</a:t>
          </a:r>
          <a:r>
            <a:rPr lang="en-US" sz="1100" baseline="0"/>
            <a:t> Windrow Height (min. 4ft.)</a:t>
          </a:r>
          <a:endParaRPr lang="en-US" sz="1100"/>
        </a:p>
      </xdr:txBody>
    </xdr:sp>
    <xdr:clientData/>
  </xdr:twoCellAnchor>
  <xdr:twoCellAnchor>
    <xdr:from>
      <xdr:col>2</xdr:col>
      <xdr:colOff>0</xdr:colOff>
      <xdr:row>14</xdr:row>
      <xdr:rowOff>19050</xdr:rowOff>
    </xdr:from>
    <xdr:to>
      <xdr:col>6</xdr:col>
      <xdr:colOff>714375</xdr:colOff>
      <xdr:row>15</xdr:row>
      <xdr:rowOff>85725</xdr:rowOff>
    </xdr:to>
    <xdr:sp macro="" textlink="">
      <xdr:nvSpPr>
        <xdr:cNvPr id="18" name="TextBox 17"/>
        <xdr:cNvSpPr txBox="1"/>
      </xdr:nvSpPr>
      <xdr:spPr>
        <a:xfrm>
          <a:off x="1219200" y="3095625"/>
          <a:ext cx="35718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Windrow Dimensions</a:t>
          </a:r>
          <a:r>
            <a:rPr lang="en-US" sz="1100" baseline="0">
              <a:solidFill>
                <a:schemeClr val="bg1"/>
              </a:solidFill>
            </a:rPr>
            <a:t> (cu.ft., ft.)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9526</xdr:colOff>
      <xdr:row>15</xdr:row>
      <xdr:rowOff>66675</xdr:rowOff>
    </xdr:from>
    <xdr:to>
      <xdr:col>3</xdr:col>
      <xdr:colOff>0</xdr:colOff>
      <xdr:row>17</xdr:row>
      <xdr:rowOff>47625</xdr:rowOff>
    </xdr:to>
    <xdr:sp macro="" textlink="">
      <xdr:nvSpPr>
        <xdr:cNvPr id="19" name="TextBox 18"/>
        <xdr:cNvSpPr txBox="1"/>
      </xdr:nvSpPr>
      <xdr:spPr>
        <a:xfrm>
          <a:off x="1228726" y="3333750"/>
          <a:ext cx="742949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Primary Area</a:t>
          </a:r>
        </a:p>
      </xdr:txBody>
    </xdr:sp>
    <xdr:clientData/>
  </xdr:twoCellAnchor>
  <xdr:twoCellAnchor>
    <xdr:from>
      <xdr:col>3</xdr:col>
      <xdr:colOff>657226</xdr:colOff>
      <xdr:row>15</xdr:row>
      <xdr:rowOff>66675</xdr:rowOff>
    </xdr:from>
    <xdr:to>
      <xdr:col>5</xdr:col>
      <xdr:colOff>85726</xdr:colOff>
      <xdr:row>17</xdr:row>
      <xdr:rowOff>51435</xdr:rowOff>
    </xdr:to>
    <xdr:sp macro="" textlink="">
      <xdr:nvSpPr>
        <xdr:cNvPr id="20" name="TextBox 19"/>
        <xdr:cNvSpPr txBox="1"/>
      </xdr:nvSpPr>
      <xdr:spPr>
        <a:xfrm>
          <a:off x="2628901" y="3333750"/>
          <a:ext cx="781050" cy="537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*Primary Length</a:t>
          </a:r>
        </a:p>
      </xdr:txBody>
    </xdr:sp>
    <xdr:clientData/>
  </xdr:twoCellAnchor>
  <xdr:twoCellAnchor>
    <xdr:from>
      <xdr:col>4</xdr:col>
      <xdr:colOff>657225</xdr:colOff>
      <xdr:row>15</xdr:row>
      <xdr:rowOff>85725</xdr:rowOff>
    </xdr:from>
    <xdr:to>
      <xdr:col>6</xdr:col>
      <xdr:colOff>66675</xdr:colOff>
      <xdr:row>17</xdr:row>
      <xdr:rowOff>66675</xdr:rowOff>
    </xdr:to>
    <xdr:sp macro="" textlink="">
      <xdr:nvSpPr>
        <xdr:cNvPr id="21" name="TextBox 20"/>
        <xdr:cNvSpPr txBox="1"/>
      </xdr:nvSpPr>
      <xdr:spPr>
        <a:xfrm>
          <a:off x="3438525" y="3733800"/>
          <a:ext cx="876300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Secondary Length</a:t>
          </a:r>
        </a:p>
      </xdr:txBody>
    </xdr:sp>
    <xdr:clientData/>
  </xdr:twoCellAnchor>
  <xdr:twoCellAnchor>
    <xdr:from>
      <xdr:col>5</xdr:col>
      <xdr:colOff>685800</xdr:colOff>
      <xdr:row>15</xdr:row>
      <xdr:rowOff>66675</xdr:rowOff>
    </xdr:from>
    <xdr:to>
      <xdr:col>7</xdr:col>
      <xdr:colOff>0</xdr:colOff>
      <xdr:row>17</xdr:row>
      <xdr:rowOff>47625</xdr:rowOff>
    </xdr:to>
    <xdr:sp macro="" textlink="">
      <xdr:nvSpPr>
        <xdr:cNvPr id="22" name="TextBox 21"/>
        <xdr:cNvSpPr txBox="1"/>
      </xdr:nvSpPr>
      <xdr:spPr>
        <a:xfrm>
          <a:off x="4010025" y="3333750"/>
          <a:ext cx="790575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Final Length</a:t>
          </a:r>
        </a:p>
      </xdr:txBody>
    </xdr:sp>
    <xdr:clientData/>
  </xdr:twoCellAnchor>
  <xdr:twoCellAnchor>
    <xdr:from>
      <xdr:col>2</xdr:col>
      <xdr:colOff>695325</xdr:colOff>
      <xdr:row>3</xdr:row>
      <xdr:rowOff>142876</xdr:rowOff>
    </xdr:from>
    <xdr:to>
      <xdr:col>6</xdr:col>
      <xdr:colOff>76202</xdr:colOff>
      <xdr:row>5</xdr:row>
      <xdr:rowOff>66676</xdr:rowOff>
    </xdr:to>
    <xdr:sp macro="" textlink="">
      <xdr:nvSpPr>
        <xdr:cNvPr id="3" name="Right Arrow 2"/>
        <xdr:cNvSpPr/>
      </xdr:nvSpPr>
      <xdr:spPr>
        <a:xfrm>
          <a:off x="1885950" y="714376"/>
          <a:ext cx="2390777" cy="495300"/>
        </a:xfrm>
        <a:prstGeom prst="righ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aseline="0">
              <a:latin typeface="Copperplate Gothic Bold"/>
            </a:rPr>
            <a:t>°</a:t>
          </a:r>
          <a:r>
            <a:rPr lang="en-US" sz="1100" baseline="0"/>
            <a:t>Largest Anticipated Animal  (lbs)</a:t>
          </a:r>
          <a:endParaRPr lang="en-US" sz="1100"/>
        </a:p>
      </xdr:txBody>
    </xdr:sp>
    <xdr:clientData/>
  </xdr:twoCellAnchor>
  <xdr:twoCellAnchor>
    <xdr:from>
      <xdr:col>2</xdr:col>
      <xdr:colOff>9525</xdr:colOff>
      <xdr:row>18</xdr:row>
      <xdr:rowOff>104775</xdr:rowOff>
    </xdr:from>
    <xdr:to>
      <xdr:col>7</xdr:col>
      <xdr:colOff>19050</xdr:colOff>
      <xdr:row>20</xdr:row>
      <xdr:rowOff>28575</xdr:rowOff>
    </xdr:to>
    <xdr:sp macro="" textlink="">
      <xdr:nvSpPr>
        <xdr:cNvPr id="23" name="Rectangle 22"/>
        <xdr:cNvSpPr/>
      </xdr:nvSpPr>
      <xdr:spPr>
        <a:xfrm>
          <a:off x="1228725" y="4286250"/>
          <a:ext cx="3590925" cy="476250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9525</xdr:colOff>
      <xdr:row>18</xdr:row>
      <xdr:rowOff>95250</xdr:rowOff>
    </xdr:from>
    <xdr:to>
      <xdr:col>7</xdr:col>
      <xdr:colOff>0</xdr:colOff>
      <xdr:row>18</xdr:row>
      <xdr:rowOff>352425</xdr:rowOff>
    </xdr:to>
    <xdr:sp macro="" textlink="">
      <xdr:nvSpPr>
        <xdr:cNvPr id="24" name="TextBox 23"/>
        <xdr:cNvSpPr txBox="1"/>
      </xdr:nvSpPr>
      <xdr:spPr>
        <a:xfrm>
          <a:off x="1228725" y="4276725"/>
          <a:ext cx="35718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Pad Dimensions</a:t>
          </a:r>
          <a:r>
            <a:rPr lang="en-US" sz="1100" baseline="0">
              <a:solidFill>
                <a:schemeClr val="bg1"/>
              </a:solidFill>
            </a:rPr>
            <a:t> (cu.ft., ft.)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742951</xdr:colOff>
      <xdr:row>18</xdr:row>
      <xdr:rowOff>304800</xdr:rowOff>
    </xdr:from>
    <xdr:to>
      <xdr:col>7</xdr:col>
      <xdr:colOff>9525</xdr:colOff>
      <xdr:row>19</xdr:row>
      <xdr:rowOff>28575</xdr:rowOff>
    </xdr:to>
    <xdr:sp macro="" textlink="">
      <xdr:nvSpPr>
        <xdr:cNvPr id="25" name="TextBox 24"/>
        <xdr:cNvSpPr txBox="1"/>
      </xdr:nvSpPr>
      <xdr:spPr>
        <a:xfrm>
          <a:off x="4067176" y="4486275"/>
          <a:ext cx="742949" cy="85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Width</a:t>
          </a:r>
        </a:p>
      </xdr:txBody>
    </xdr:sp>
    <xdr:clientData/>
  </xdr:twoCellAnchor>
  <xdr:twoCellAnchor>
    <xdr:from>
      <xdr:col>4</xdr:col>
      <xdr:colOff>9526</xdr:colOff>
      <xdr:row>18</xdr:row>
      <xdr:rowOff>314325</xdr:rowOff>
    </xdr:from>
    <xdr:to>
      <xdr:col>5</xdr:col>
      <xdr:colOff>28575</xdr:colOff>
      <xdr:row>19</xdr:row>
      <xdr:rowOff>19050</xdr:rowOff>
    </xdr:to>
    <xdr:sp macro="" textlink="">
      <xdr:nvSpPr>
        <xdr:cNvPr id="26" name="TextBox 25"/>
        <xdr:cNvSpPr txBox="1"/>
      </xdr:nvSpPr>
      <xdr:spPr>
        <a:xfrm>
          <a:off x="2828926" y="4876800"/>
          <a:ext cx="647699" cy="66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Length</a:t>
          </a:r>
        </a:p>
      </xdr:txBody>
    </xdr:sp>
    <xdr:clientData/>
  </xdr:twoCellAnchor>
  <xdr:twoCellAnchor>
    <xdr:from>
      <xdr:col>2</xdr:col>
      <xdr:colOff>47625</xdr:colOff>
      <xdr:row>18</xdr:row>
      <xdr:rowOff>304800</xdr:rowOff>
    </xdr:from>
    <xdr:to>
      <xdr:col>2</xdr:col>
      <xdr:colOff>790574</xdr:colOff>
      <xdr:row>19</xdr:row>
      <xdr:rowOff>9525</xdr:rowOff>
    </xdr:to>
    <xdr:sp macro="" textlink="">
      <xdr:nvSpPr>
        <xdr:cNvPr id="27" name="TextBox 26"/>
        <xdr:cNvSpPr txBox="1"/>
      </xdr:nvSpPr>
      <xdr:spPr>
        <a:xfrm>
          <a:off x="1238250" y="4867275"/>
          <a:ext cx="742949" cy="66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Area</a:t>
          </a:r>
        </a:p>
      </xdr:txBody>
    </xdr:sp>
    <xdr:clientData/>
  </xdr:twoCellAnchor>
  <xdr:twoCellAnchor>
    <xdr:from>
      <xdr:col>8</xdr:col>
      <xdr:colOff>704851</xdr:colOff>
      <xdr:row>9</xdr:row>
      <xdr:rowOff>104775</xdr:rowOff>
    </xdr:from>
    <xdr:to>
      <xdr:col>15</xdr:col>
      <xdr:colOff>114301</xdr:colOff>
      <xdr:row>10</xdr:row>
      <xdr:rowOff>171450</xdr:rowOff>
    </xdr:to>
    <xdr:sp macro="" textlink="">
      <xdr:nvSpPr>
        <xdr:cNvPr id="28" name="Rectangle 27"/>
        <xdr:cNvSpPr/>
      </xdr:nvSpPr>
      <xdr:spPr>
        <a:xfrm>
          <a:off x="6276976" y="2419350"/>
          <a:ext cx="3619500" cy="257175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 i="1"/>
            <a:t>Bins</a:t>
          </a:r>
        </a:p>
      </xdr:txBody>
    </xdr:sp>
    <xdr:clientData/>
  </xdr:twoCellAnchor>
  <xdr:twoCellAnchor>
    <xdr:from>
      <xdr:col>8</xdr:col>
      <xdr:colOff>704851</xdr:colOff>
      <xdr:row>11</xdr:row>
      <xdr:rowOff>66675</xdr:rowOff>
    </xdr:from>
    <xdr:to>
      <xdr:col>11</xdr:col>
      <xdr:colOff>161926</xdr:colOff>
      <xdr:row>14</xdr:row>
      <xdr:rowOff>1</xdr:rowOff>
    </xdr:to>
    <xdr:sp macro="" textlink="">
      <xdr:nvSpPr>
        <xdr:cNvPr id="29" name="Right Arrow 28"/>
        <xdr:cNvSpPr/>
      </xdr:nvSpPr>
      <xdr:spPr>
        <a:xfrm>
          <a:off x="6276976" y="2762250"/>
          <a:ext cx="1257300" cy="695326"/>
        </a:xfrm>
        <a:prstGeom prst="righ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Enter</a:t>
          </a:r>
          <a:r>
            <a:rPr lang="en-US" sz="1100" baseline="0"/>
            <a:t> Trial Bin Length (ft)</a:t>
          </a:r>
          <a:endParaRPr lang="en-US" sz="1100"/>
        </a:p>
      </xdr:txBody>
    </xdr:sp>
    <xdr:clientData/>
  </xdr:twoCellAnchor>
  <xdr:twoCellAnchor>
    <xdr:from>
      <xdr:col>12</xdr:col>
      <xdr:colOff>581025</xdr:colOff>
      <xdr:row>11</xdr:row>
      <xdr:rowOff>47625</xdr:rowOff>
    </xdr:from>
    <xdr:to>
      <xdr:col>15</xdr:col>
      <xdr:colOff>114300</xdr:colOff>
      <xdr:row>13</xdr:row>
      <xdr:rowOff>190499</xdr:rowOff>
    </xdr:to>
    <xdr:sp macro="" textlink="">
      <xdr:nvSpPr>
        <xdr:cNvPr id="30" name="Left Arrow 29"/>
        <xdr:cNvSpPr/>
      </xdr:nvSpPr>
      <xdr:spPr>
        <a:xfrm>
          <a:off x="8705850" y="2743200"/>
          <a:ext cx="1190625" cy="714374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Enter</a:t>
          </a:r>
          <a:r>
            <a:rPr lang="en-US" sz="1100" baseline="0"/>
            <a:t> Trial Bin Width (ft)</a:t>
          </a:r>
          <a:endParaRPr lang="en-US" sz="1100"/>
        </a:p>
      </xdr:txBody>
    </xdr:sp>
    <xdr:clientData/>
  </xdr:twoCellAnchor>
  <xdr:twoCellAnchor>
    <xdr:from>
      <xdr:col>8</xdr:col>
      <xdr:colOff>685800</xdr:colOff>
      <xdr:row>14</xdr:row>
      <xdr:rowOff>0</xdr:rowOff>
    </xdr:from>
    <xdr:to>
      <xdr:col>15</xdr:col>
      <xdr:colOff>123825</xdr:colOff>
      <xdr:row>15</xdr:row>
      <xdr:rowOff>19050</xdr:rowOff>
    </xdr:to>
    <xdr:sp macro="" textlink="">
      <xdr:nvSpPr>
        <xdr:cNvPr id="31" name="Rectangle 30"/>
        <xdr:cNvSpPr/>
      </xdr:nvSpPr>
      <xdr:spPr>
        <a:xfrm>
          <a:off x="6257925" y="3457575"/>
          <a:ext cx="3648075" cy="209550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723900</xdr:colOff>
      <xdr:row>14</xdr:row>
      <xdr:rowOff>47625</xdr:rowOff>
    </xdr:from>
    <xdr:to>
      <xdr:col>15</xdr:col>
      <xdr:colOff>85725</xdr:colOff>
      <xdr:row>14</xdr:row>
      <xdr:rowOff>152400</xdr:rowOff>
    </xdr:to>
    <xdr:sp macro="" textlink="">
      <xdr:nvSpPr>
        <xdr:cNvPr id="32" name="TextBox 31"/>
        <xdr:cNvSpPr txBox="1"/>
      </xdr:nvSpPr>
      <xdr:spPr>
        <a:xfrm>
          <a:off x="6296025" y="3124200"/>
          <a:ext cx="3571875" cy="104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**Storage</a:t>
          </a:r>
          <a:r>
            <a:rPr lang="en-US" sz="1100" baseline="0">
              <a:solidFill>
                <a:schemeClr val="bg1"/>
              </a:solidFill>
            </a:rPr>
            <a:t> Volume (cu.ft.)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704850</xdr:colOff>
      <xdr:row>16</xdr:row>
      <xdr:rowOff>123826</xdr:rowOff>
    </xdr:from>
    <xdr:to>
      <xdr:col>15</xdr:col>
      <xdr:colOff>104775</xdr:colOff>
      <xdr:row>18</xdr:row>
      <xdr:rowOff>0</xdr:rowOff>
    </xdr:to>
    <xdr:sp macro="" textlink="">
      <xdr:nvSpPr>
        <xdr:cNvPr id="34" name="Rectangle 33"/>
        <xdr:cNvSpPr/>
      </xdr:nvSpPr>
      <xdr:spPr>
        <a:xfrm>
          <a:off x="6276975" y="4133851"/>
          <a:ext cx="3609975" cy="428624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733425</xdr:colOff>
      <xdr:row>16</xdr:row>
      <xdr:rowOff>133350</xdr:rowOff>
    </xdr:from>
    <xdr:to>
      <xdr:col>15</xdr:col>
      <xdr:colOff>95250</xdr:colOff>
      <xdr:row>17</xdr:row>
      <xdr:rowOff>95250</xdr:rowOff>
    </xdr:to>
    <xdr:sp macro="" textlink="">
      <xdr:nvSpPr>
        <xdr:cNvPr id="35" name="TextBox 34"/>
        <xdr:cNvSpPr txBox="1"/>
      </xdr:nvSpPr>
      <xdr:spPr>
        <a:xfrm>
          <a:off x="6305550" y="4143375"/>
          <a:ext cx="3571875" cy="152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1100">
              <a:solidFill>
                <a:schemeClr val="bg1"/>
              </a:solidFill>
            </a:rPr>
            <a:t>Number</a:t>
          </a:r>
          <a:r>
            <a:rPr lang="en-US" sz="1100" baseline="0">
              <a:solidFill>
                <a:schemeClr val="bg1"/>
              </a:solidFill>
            </a:rPr>
            <a:t> of Bins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723900</xdr:colOff>
      <xdr:row>17</xdr:row>
      <xdr:rowOff>104776</xdr:rowOff>
    </xdr:from>
    <xdr:to>
      <xdr:col>10</xdr:col>
      <xdr:colOff>38100</xdr:colOff>
      <xdr:row>19</xdr:row>
      <xdr:rowOff>28576</xdr:rowOff>
    </xdr:to>
    <xdr:sp macro="" textlink="">
      <xdr:nvSpPr>
        <xdr:cNvPr id="36" name="TextBox 35"/>
        <xdr:cNvSpPr txBox="1"/>
      </xdr:nvSpPr>
      <xdr:spPr>
        <a:xfrm>
          <a:off x="6296025" y="4305301"/>
          <a:ext cx="790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Primary</a:t>
          </a:r>
        </a:p>
      </xdr:txBody>
    </xdr:sp>
    <xdr:clientData/>
  </xdr:twoCellAnchor>
  <xdr:twoCellAnchor>
    <xdr:from>
      <xdr:col>8</xdr:col>
      <xdr:colOff>714376</xdr:colOff>
      <xdr:row>17</xdr:row>
      <xdr:rowOff>104775</xdr:rowOff>
    </xdr:from>
    <xdr:to>
      <xdr:col>15</xdr:col>
      <xdr:colOff>95250</xdr:colOff>
      <xdr:row>18</xdr:row>
      <xdr:rowOff>333375</xdr:rowOff>
    </xdr:to>
    <xdr:sp macro="" textlink="">
      <xdr:nvSpPr>
        <xdr:cNvPr id="37" name="TextBox 36"/>
        <xdr:cNvSpPr txBox="1"/>
      </xdr:nvSpPr>
      <xdr:spPr>
        <a:xfrm>
          <a:off x="6286501" y="4305300"/>
          <a:ext cx="3590924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Secondary</a:t>
          </a:r>
        </a:p>
      </xdr:txBody>
    </xdr:sp>
    <xdr:clientData/>
  </xdr:twoCellAnchor>
  <xdr:twoCellAnchor>
    <xdr:from>
      <xdr:col>5</xdr:col>
      <xdr:colOff>685800</xdr:colOff>
      <xdr:row>21</xdr:row>
      <xdr:rowOff>161926</xdr:rowOff>
    </xdr:from>
    <xdr:to>
      <xdr:col>10</xdr:col>
      <xdr:colOff>114300</xdr:colOff>
      <xdr:row>24</xdr:row>
      <xdr:rowOff>19050</xdr:rowOff>
    </xdr:to>
    <xdr:sp macro="" textlink="">
      <xdr:nvSpPr>
        <xdr:cNvPr id="38" name="Rectangle 37"/>
        <xdr:cNvSpPr/>
      </xdr:nvSpPr>
      <xdr:spPr>
        <a:xfrm>
          <a:off x="4010025" y="5257801"/>
          <a:ext cx="3152775" cy="428624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Sawdust </a:t>
          </a:r>
          <a:r>
            <a:rPr lang="en-US" sz="1100" baseline="0"/>
            <a:t>Required Using 50% Compost (cu.yd./yr)</a:t>
          </a:r>
          <a:endParaRPr lang="en-US" sz="1100"/>
        </a:p>
      </xdr:txBody>
    </xdr:sp>
    <xdr:clientData/>
  </xdr:twoCellAnchor>
  <xdr:twoCellAnchor>
    <xdr:from>
      <xdr:col>9</xdr:col>
      <xdr:colOff>742949</xdr:colOff>
      <xdr:row>3</xdr:row>
      <xdr:rowOff>114300</xdr:rowOff>
    </xdr:from>
    <xdr:to>
      <xdr:col>12</xdr:col>
      <xdr:colOff>647699</xdr:colOff>
      <xdr:row>5</xdr:row>
      <xdr:rowOff>85725</xdr:rowOff>
    </xdr:to>
    <xdr:sp macro="" textlink="">
      <xdr:nvSpPr>
        <xdr:cNvPr id="41" name="Left Arrow 40"/>
        <xdr:cNvSpPr/>
      </xdr:nvSpPr>
      <xdr:spPr>
        <a:xfrm>
          <a:off x="7191374" y="685800"/>
          <a:ext cx="1790700" cy="542925"/>
        </a:xfrm>
        <a:prstGeom prst="lef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aseline="0"/>
            <a:t>AverageDaily Loss (lbs)</a:t>
          </a:r>
          <a:endParaRPr lang="en-US" sz="1100"/>
        </a:p>
      </xdr:txBody>
    </xdr:sp>
    <xdr:clientData/>
  </xdr:twoCellAnchor>
  <xdr:twoCellAnchor>
    <xdr:from>
      <xdr:col>13</xdr:col>
      <xdr:colOff>247650</xdr:colOff>
      <xdr:row>17</xdr:row>
      <xdr:rowOff>104776</xdr:rowOff>
    </xdr:from>
    <xdr:to>
      <xdr:col>15</xdr:col>
      <xdr:colOff>104775</xdr:colOff>
      <xdr:row>18</xdr:row>
      <xdr:rowOff>219076</xdr:rowOff>
    </xdr:to>
    <xdr:sp macro="" textlink="">
      <xdr:nvSpPr>
        <xdr:cNvPr id="42" name="TextBox 41"/>
        <xdr:cNvSpPr txBox="1"/>
      </xdr:nvSpPr>
      <xdr:spPr>
        <a:xfrm>
          <a:off x="9096375" y="4305301"/>
          <a:ext cx="790575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Final</a:t>
          </a:r>
        </a:p>
      </xdr:txBody>
    </xdr:sp>
    <xdr:clientData/>
  </xdr:twoCellAnchor>
  <xdr:twoCellAnchor>
    <xdr:from>
      <xdr:col>1</xdr:col>
      <xdr:colOff>590550</xdr:colOff>
      <xdr:row>0</xdr:row>
      <xdr:rowOff>142875</xdr:rowOff>
    </xdr:from>
    <xdr:to>
      <xdr:col>15</xdr:col>
      <xdr:colOff>114300</xdr:colOff>
      <xdr:row>3</xdr:row>
      <xdr:rowOff>0</xdr:rowOff>
    </xdr:to>
    <xdr:sp macro="" textlink="">
      <xdr:nvSpPr>
        <xdr:cNvPr id="47" name="Rectangle 46"/>
        <xdr:cNvSpPr/>
      </xdr:nvSpPr>
      <xdr:spPr>
        <a:xfrm>
          <a:off x="1200150" y="142875"/>
          <a:ext cx="869632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/>
            <a:t>Composting Calculator for Sizing</a:t>
          </a:r>
          <a:r>
            <a:rPr lang="en-US" sz="1400" baseline="0"/>
            <a:t> Windrows and Bins</a:t>
          </a:r>
          <a:endParaRPr lang="en-US" sz="1400"/>
        </a:p>
      </xdr:txBody>
    </xdr:sp>
    <xdr:clientData/>
  </xdr:twoCellAnchor>
  <xdr:twoCellAnchor>
    <xdr:from>
      <xdr:col>1</xdr:col>
      <xdr:colOff>590550</xdr:colOff>
      <xdr:row>25</xdr:row>
      <xdr:rowOff>161925</xdr:rowOff>
    </xdr:from>
    <xdr:to>
      <xdr:col>15</xdr:col>
      <xdr:colOff>114300</xdr:colOff>
      <xdr:row>27</xdr:row>
      <xdr:rowOff>38100</xdr:rowOff>
    </xdr:to>
    <xdr:sp macro="" textlink="">
      <xdr:nvSpPr>
        <xdr:cNvPr id="49" name="Rectangle 48"/>
        <xdr:cNvSpPr/>
      </xdr:nvSpPr>
      <xdr:spPr>
        <a:xfrm>
          <a:off x="1200150" y="6534150"/>
          <a:ext cx="869632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>
              <a:effectLst>
                <a:glow rad="228600">
                  <a:schemeClr val="tx1">
                    <a:lumMod val="95000"/>
                    <a:lumOff val="5000"/>
                    <a:alpha val="40000"/>
                  </a:schemeClr>
                </a:glow>
              </a:effectLst>
              <a:latin typeface="Copperplate Gothic Bold"/>
            </a:rPr>
            <a:t>°</a:t>
          </a:r>
          <a:r>
            <a:rPr lang="en-US" sz="1600">
              <a:effectLst>
                <a:glow rad="228600">
                  <a:schemeClr val="tx1">
                    <a:lumMod val="95000"/>
                    <a:lumOff val="5000"/>
                    <a:alpha val="40000"/>
                  </a:schemeClr>
                </a:glow>
              </a:effectLst>
            </a:rPr>
            <a:t>Recommended</a:t>
          </a:r>
          <a:r>
            <a:rPr lang="en-US" sz="1600" baseline="0">
              <a:effectLst>
                <a:glow rad="228600">
                  <a:schemeClr val="tx1">
                    <a:lumMod val="95000"/>
                    <a:lumOff val="5000"/>
                    <a:alpha val="40000"/>
                  </a:schemeClr>
                </a:glow>
              </a:effectLst>
            </a:rPr>
            <a:t> use of Windrows when "Largest Anticipated Animal" exceeds 500 Lbs</a:t>
          </a:r>
          <a:endParaRPr lang="en-US" sz="1600">
            <a:effectLst>
              <a:glow rad="228600">
                <a:schemeClr val="tx1">
                  <a:lumMod val="95000"/>
                  <a:lumOff val="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1</xdr:col>
      <xdr:colOff>581025</xdr:colOff>
      <xdr:row>21</xdr:row>
      <xdr:rowOff>57149</xdr:rowOff>
    </xdr:from>
    <xdr:to>
      <xdr:col>5</xdr:col>
      <xdr:colOff>447675</xdr:colOff>
      <xdr:row>24</xdr:row>
      <xdr:rowOff>276224</xdr:rowOff>
    </xdr:to>
    <xdr:sp macro="" textlink="">
      <xdr:nvSpPr>
        <xdr:cNvPr id="50" name="TextBox 49"/>
        <xdr:cNvSpPr txBox="1"/>
      </xdr:nvSpPr>
      <xdr:spPr>
        <a:xfrm>
          <a:off x="1190625" y="5534024"/>
          <a:ext cx="2581275" cy="752475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*Primary windrow length should at a minimum be 2 times greater than windrow height</a:t>
          </a:r>
        </a:p>
      </xdr:txBody>
    </xdr:sp>
    <xdr:clientData/>
  </xdr:twoCellAnchor>
  <xdr:twoCellAnchor>
    <xdr:from>
      <xdr:col>11</xdr:col>
      <xdr:colOff>180975</xdr:colOff>
      <xdr:row>21</xdr:row>
      <xdr:rowOff>85725</xdr:rowOff>
    </xdr:from>
    <xdr:to>
      <xdr:col>14</xdr:col>
      <xdr:colOff>380999</xdr:colOff>
      <xdr:row>24</xdr:row>
      <xdr:rowOff>304800</xdr:rowOff>
    </xdr:to>
    <xdr:sp macro="" textlink="">
      <xdr:nvSpPr>
        <xdr:cNvPr id="51" name="TextBox 50"/>
        <xdr:cNvSpPr txBox="1"/>
      </xdr:nvSpPr>
      <xdr:spPr>
        <a:xfrm>
          <a:off x="7553325" y="5562600"/>
          <a:ext cx="2000249" cy="752475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**Storage</a:t>
          </a:r>
          <a:r>
            <a:rPr lang="en-US" sz="1100" baseline="0">
              <a:solidFill>
                <a:schemeClr val="bg1"/>
              </a:solidFill>
            </a:rPr>
            <a:t> Volume is calculated with 5 ft. pile height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workbookViewId="0">
      <selection activeCell="L49" sqref="L49"/>
    </sheetView>
  </sheetViews>
  <sheetFormatPr defaultRowHeight="15" x14ac:dyDescent="0.25"/>
  <cols>
    <col min="1" max="16384" width="9.140625" style="25"/>
  </cols>
  <sheetData/>
  <sheetProtection password="E550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owColHeaders="0" workbookViewId="0">
      <selection activeCell="B29" sqref="B29"/>
    </sheetView>
  </sheetViews>
  <sheetFormatPr defaultRowHeight="15" x14ac:dyDescent="0.25"/>
  <cols>
    <col min="1" max="16384" width="9.140625" style="25"/>
  </cols>
  <sheetData/>
  <sheetProtection password="E550"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D17:M28"/>
  <sheetViews>
    <sheetView showGridLines="0" showRowColHeaders="0" workbookViewId="0">
      <selection activeCell="F20" sqref="F20"/>
    </sheetView>
  </sheetViews>
  <sheetFormatPr defaultRowHeight="15" x14ac:dyDescent="0.25"/>
  <cols>
    <col min="1" max="3" width="9.140625" style="25"/>
    <col min="4" max="4" width="2.7109375" style="25" customWidth="1"/>
    <col min="5" max="5" width="33.7109375" style="25" customWidth="1"/>
    <col min="6" max="6" width="14" style="25" customWidth="1"/>
    <col min="7" max="8" width="14" style="25" hidden="1" customWidth="1"/>
    <col min="9" max="10" width="20.85546875" style="25" hidden="1" customWidth="1"/>
    <col min="11" max="11" width="10.140625" style="25" customWidth="1"/>
    <col min="12" max="12" width="14" style="25" customWidth="1"/>
    <col min="13" max="13" width="23" style="25" customWidth="1"/>
    <col min="14" max="16384" width="9.140625" style="25"/>
  </cols>
  <sheetData>
    <row r="17" spans="4:13" ht="18.75" x14ac:dyDescent="0.3">
      <c r="D17" s="26"/>
      <c r="E17" s="26"/>
      <c r="F17" s="26"/>
      <c r="G17" s="26"/>
      <c r="H17" s="26"/>
      <c r="I17" s="26"/>
      <c r="J17" s="26"/>
      <c r="K17" s="26"/>
      <c r="L17" s="26"/>
      <c r="M17" s="26"/>
    </row>
    <row r="18" spans="4:13" ht="19.5" thickBot="1" x14ac:dyDescent="0.35">
      <c r="D18" s="26"/>
      <c r="E18" s="45" t="s">
        <v>31</v>
      </c>
      <c r="F18" s="50"/>
      <c r="G18" s="27" t="s">
        <v>11</v>
      </c>
      <c r="H18" s="27" t="s">
        <v>32</v>
      </c>
      <c r="I18" s="27" t="s">
        <v>10</v>
      </c>
      <c r="J18" s="27" t="s">
        <v>13</v>
      </c>
      <c r="K18" s="27"/>
      <c r="L18" s="50"/>
      <c r="M18" s="27" t="s">
        <v>51</v>
      </c>
    </row>
    <row r="19" spans="4:13" ht="19.5" thickBot="1" x14ac:dyDescent="0.35">
      <c r="D19" s="26"/>
      <c r="E19" s="45" t="s">
        <v>2</v>
      </c>
      <c r="F19" s="51" t="s">
        <v>41</v>
      </c>
      <c r="G19" s="27">
        <f>IF($F19="Yes", Sheet3!B37, 0)</f>
        <v>0</v>
      </c>
      <c r="H19" s="27">
        <f>IF($F19="Yes", Sheet3!C37, 0)</f>
        <v>0</v>
      </c>
      <c r="I19" s="27">
        <f>IF($F19="Yes",Sheet3!E37, 0)</f>
        <v>0</v>
      </c>
      <c r="J19" s="27">
        <f>IF($F19="Yes",Sheet3!D37, 0)</f>
        <v>0</v>
      </c>
      <c r="K19" s="27"/>
      <c r="L19" s="51">
        <v>10000</v>
      </c>
      <c r="M19" s="28">
        <f>IF(H19=0,0,L19*(G19/(100*H19))*I19)</f>
        <v>0</v>
      </c>
    </row>
    <row r="20" spans="4:13" ht="19.5" thickBot="1" x14ac:dyDescent="0.35">
      <c r="D20" s="26"/>
      <c r="E20" s="45" t="s">
        <v>3</v>
      </c>
      <c r="F20" s="51" t="s">
        <v>41</v>
      </c>
      <c r="G20" s="29">
        <f>IF($F20="Yes", Sheet3!B38, 0)</f>
        <v>0</v>
      </c>
      <c r="H20" s="29">
        <f>IF($F20="Yes", Sheet3!C38, 0)</f>
        <v>0</v>
      </c>
      <c r="I20" s="29">
        <f>IF($F20="Yes",Sheet3!E38, 0)</f>
        <v>0</v>
      </c>
      <c r="J20" s="29">
        <f>IF($F20="Yes",Sheet3!D38, 0)</f>
        <v>0</v>
      </c>
      <c r="K20" s="29"/>
      <c r="L20" s="51">
        <v>88000</v>
      </c>
      <c r="M20" s="30">
        <f t="shared" ref="M20:M26" si="0">IF(H20=0,0,L20*(G20/(100*H20))*I20)</f>
        <v>0</v>
      </c>
    </row>
    <row r="21" spans="4:13" ht="19.5" thickBot="1" x14ac:dyDescent="0.35">
      <c r="D21" s="26"/>
      <c r="E21" s="45" t="s">
        <v>4</v>
      </c>
      <c r="F21" s="51" t="s">
        <v>41</v>
      </c>
      <c r="G21" s="29">
        <f>IF($F21="Yes", Sheet3!B39, 0)</f>
        <v>0</v>
      </c>
      <c r="H21" s="29">
        <f>IF($F21="Yes", Sheet3!C39, 0)</f>
        <v>0</v>
      </c>
      <c r="I21" s="29">
        <f>IF($F21="Yes",Sheet3!E39, 0)</f>
        <v>0</v>
      </c>
      <c r="J21" s="29">
        <f>IF($F21="Yes",Sheet3!D39, 0)</f>
        <v>0</v>
      </c>
      <c r="K21" s="29"/>
      <c r="L21" s="51">
        <v>1000</v>
      </c>
      <c r="M21" s="30">
        <f t="shared" si="0"/>
        <v>0</v>
      </c>
    </row>
    <row r="22" spans="4:13" ht="19.5" thickBot="1" x14ac:dyDescent="0.35">
      <c r="D22" s="26"/>
      <c r="E22" s="45" t="s">
        <v>5</v>
      </c>
      <c r="F22" s="51" t="s">
        <v>41</v>
      </c>
      <c r="G22" s="29">
        <f>IF($F22="Yes", Sheet3!B40, 0)</f>
        <v>0</v>
      </c>
      <c r="H22" s="29">
        <f>IF($F22="Yes", Sheet3!C40, 0)</f>
        <v>0</v>
      </c>
      <c r="I22" s="29">
        <f>IF($F22="Yes",Sheet3!E40, 0)</f>
        <v>0</v>
      </c>
      <c r="J22" s="29">
        <f>IF($F22="Yes",Sheet3!D40, 0)</f>
        <v>0</v>
      </c>
      <c r="K22" s="29"/>
      <c r="L22" s="51">
        <v>0</v>
      </c>
      <c r="M22" s="30">
        <f t="shared" si="0"/>
        <v>0</v>
      </c>
    </row>
    <row r="23" spans="4:13" ht="19.5" thickBot="1" x14ac:dyDescent="0.35">
      <c r="D23" s="26"/>
      <c r="E23" s="45" t="s">
        <v>6</v>
      </c>
      <c r="F23" s="51" t="s">
        <v>41</v>
      </c>
      <c r="G23" s="29">
        <f>IF($F23="Yes", Sheet3!B41, 0)</f>
        <v>0</v>
      </c>
      <c r="H23" s="29">
        <f>IF($F23="Yes", Sheet3!C41, 0)</f>
        <v>0</v>
      </c>
      <c r="I23" s="29">
        <f>IF($F23="Yes",Sheet3!E41, 0)</f>
        <v>0</v>
      </c>
      <c r="J23" s="29">
        <f>IF($F23="Yes",Sheet3!D41, 0)</f>
        <v>0</v>
      </c>
      <c r="K23" s="29"/>
      <c r="L23" s="51">
        <v>2000</v>
      </c>
      <c r="M23" s="30">
        <f t="shared" si="0"/>
        <v>0</v>
      </c>
    </row>
    <row r="24" spans="4:13" ht="19.5" thickBot="1" x14ac:dyDescent="0.35">
      <c r="D24" s="26"/>
      <c r="E24" s="45" t="s">
        <v>7</v>
      </c>
      <c r="F24" s="51" t="s">
        <v>41</v>
      </c>
      <c r="G24" s="29">
        <f>IF($F24="Yes", Sheet3!B42, 0)</f>
        <v>0</v>
      </c>
      <c r="H24" s="29">
        <f>IF($F24="Yes", Sheet3!C42, 0)</f>
        <v>0</v>
      </c>
      <c r="I24" s="29">
        <f>IF($F24="Yes",Sheet3!E42, 0)</f>
        <v>0</v>
      </c>
      <c r="J24" s="29">
        <f>IF($F24="Yes",Sheet3!D42, 0)</f>
        <v>0</v>
      </c>
      <c r="K24" s="29"/>
      <c r="L24" s="51">
        <v>10000</v>
      </c>
      <c r="M24" s="30">
        <f t="shared" si="0"/>
        <v>0</v>
      </c>
    </row>
    <row r="25" spans="4:13" ht="19.5" thickBot="1" x14ac:dyDescent="0.35">
      <c r="D25" s="26"/>
      <c r="E25" s="45" t="s">
        <v>9</v>
      </c>
      <c r="F25" s="51" t="s">
        <v>41</v>
      </c>
      <c r="G25" s="29">
        <f>IF($F25="Yes", Sheet3!B43, 0)</f>
        <v>0</v>
      </c>
      <c r="H25" s="29">
        <f>IF($F25="Yes", Sheet3!C43, 0)</f>
        <v>0</v>
      </c>
      <c r="I25" s="29">
        <f>IF($F25="Yes",Sheet3!E43, 0)</f>
        <v>0</v>
      </c>
      <c r="J25" s="29">
        <f>IF($F25="Yes",Sheet3!D43, 0)</f>
        <v>0</v>
      </c>
      <c r="K25" s="29"/>
      <c r="L25" s="51">
        <v>10000</v>
      </c>
      <c r="M25" s="30">
        <f t="shared" si="0"/>
        <v>0</v>
      </c>
    </row>
    <row r="26" spans="4:13" ht="19.5" thickBot="1" x14ac:dyDescent="0.35">
      <c r="D26" s="26"/>
      <c r="E26" s="45" t="s">
        <v>8</v>
      </c>
      <c r="F26" s="51" t="s">
        <v>41</v>
      </c>
      <c r="G26" s="29">
        <f>IF($F26="Yes", Sheet3!B44, 0)</f>
        <v>0</v>
      </c>
      <c r="H26" s="29">
        <f>IF($F26="Yes", Sheet3!C44, 0)</f>
        <v>0</v>
      </c>
      <c r="I26" s="29">
        <f>IF($F26="Yes",Sheet3!E44, 0)</f>
        <v>0</v>
      </c>
      <c r="J26" s="29">
        <f>IF($F26="Yes",Sheet3!D44, 0)</f>
        <v>0</v>
      </c>
      <c r="K26" s="29"/>
      <c r="L26" s="51">
        <v>4000</v>
      </c>
      <c r="M26" s="30">
        <f t="shared" si="0"/>
        <v>0</v>
      </c>
    </row>
    <row r="27" spans="4:13" ht="18.75" x14ac:dyDescent="0.3">
      <c r="D27" s="26"/>
      <c r="E27" s="31"/>
      <c r="F27" s="31"/>
      <c r="G27" s="31"/>
      <c r="H27" s="31"/>
      <c r="I27" s="31"/>
      <c r="J27" s="31"/>
      <c r="K27" s="31"/>
      <c r="L27" s="31"/>
      <c r="M27" s="30">
        <f>SUM(M19:M26)</f>
        <v>0</v>
      </c>
    </row>
    <row r="28" spans="4:13" ht="18.75" x14ac:dyDescent="0.3">
      <c r="D28" s="26"/>
      <c r="E28" s="26"/>
      <c r="F28" s="26"/>
      <c r="G28" s="26"/>
      <c r="H28" s="26"/>
      <c r="I28" s="26"/>
      <c r="J28" s="26"/>
      <c r="K28" s="26"/>
      <c r="L28" s="26"/>
      <c r="M28" s="26"/>
    </row>
  </sheetData>
  <sheetProtection password="E550" sheet="1" objects="1" scenarios="1" selectLockedCells="1"/>
  <dataValidations count="2">
    <dataValidation type="list" allowBlank="1" showInputMessage="1" showErrorMessage="1" sqref="F19:F26">
      <formula1>YesNo</formula1>
    </dataValidation>
    <dataValidation type="whole" allowBlank="1" showInputMessage="1" showErrorMessage="1" sqref="L19:L26">
      <formula1>0</formula1>
      <formula2>999999999</formula2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3:U33"/>
  <sheetViews>
    <sheetView showGridLines="0" showRowColHeaders="0" workbookViewId="0">
      <selection activeCell="D23" sqref="D23"/>
    </sheetView>
  </sheetViews>
  <sheetFormatPr defaultRowHeight="18.75" x14ac:dyDescent="0.3"/>
  <cols>
    <col min="1" max="1" width="6.140625" style="31" customWidth="1"/>
    <col min="2" max="2" width="12" style="31" customWidth="1"/>
    <col min="3" max="3" width="24.7109375" style="31" customWidth="1"/>
    <col min="4" max="7" width="12.85546875" style="31" customWidth="1"/>
    <col min="8" max="8" width="26.42578125" style="31" customWidth="1"/>
    <col min="9" max="9" width="8.140625" style="31" hidden="1" customWidth="1"/>
    <col min="10" max="10" width="9.85546875" style="31" hidden="1" customWidth="1"/>
    <col min="11" max="11" width="12.140625" style="31" hidden="1" customWidth="1"/>
    <col min="12" max="13" width="12.85546875" style="31" customWidth="1"/>
    <col min="14" max="16384" width="9.140625" style="31"/>
  </cols>
  <sheetData>
    <row r="3" spans="2:18" ht="14.25" customHeight="1" x14ac:dyDescent="0.3"/>
    <row r="4" spans="2:18" ht="15" customHeight="1" x14ac:dyDescent="0.3"/>
    <row r="5" spans="2:18" ht="19.5" thickBot="1" x14ac:dyDescent="0.35"/>
    <row r="6" spans="2:18" ht="24" customHeight="1" thickBot="1" x14ac:dyDescent="0.35">
      <c r="C6" s="32"/>
      <c r="D6" s="46">
        <v>100</v>
      </c>
      <c r="E6" s="67"/>
      <c r="F6" s="67"/>
      <c r="G6" s="67"/>
    </row>
    <row r="7" spans="2:18" ht="24" customHeight="1" thickBot="1" x14ac:dyDescent="0.35">
      <c r="C7" s="32"/>
      <c r="D7" s="46">
        <v>2.5</v>
      </c>
      <c r="E7" s="67"/>
      <c r="F7" s="67"/>
      <c r="G7" s="67"/>
    </row>
    <row r="8" spans="2:18" ht="24" customHeight="1" thickBot="1" x14ac:dyDescent="0.35">
      <c r="C8" s="32"/>
      <c r="D8" s="46">
        <v>12</v>
      </c>
      <c r="E8" s="67"/>
      <c r="F8" s="67"/>
      <c r="G8" s="67"/>
    </row>
    <row r="9" spans="2:18" ht="24" customHeight="1" thickBot="1" x14ac:dyDescent="0.35">
      <c r="C9" s="33"/>
      <c r="D9" s="47">
        <v>100</v>
      </c>
      <c r="E9" s="67"/>
      <c r="F9" s="67"/>
      <c r="G9" s="67"/>
    </row>
    <row r="10" spans="2:18" x14ac:dyDescent="0.3">
      <c r="D10" s="32"/>
      <c r="E10" s="32"/>
      <c r="F10" s="32"/>
      <c r="G10" s="32"/>
    </row>
    <row r="11" spans="2:18" x14ac:dyDescent="0.3">
      <c r="B11" s="73" t="s">
        <v>54</v>
      </c>
      <c r="C11" s="73"/>
      <c r="D11" s="36">
        <f>D6*D7*D8</f>
        <v>3000</v>
      </c>
      <c r="E11" s="50"/>
      <c r="F11" s="50"/>
      <c r="G11" s="50"/>
      <c r="J11" s="32"/>
      <c r="K11" s="32"/>
      <c r="O11" s="34"/>
      <c r="P11" s="34"/>
    </row>
    <row r="12" spans="2:18" x14ac:dyDescent="0.3">
      <c r="B12" s="74" t="s">
        <v>55</v>
      </c>
      <c r="C12" s="74"/>
      <c r="D12" s="38">
        <f>D11-(D11*I24/100)</f>
        <v>3000</v>
      </c>
      <c r="E12" s="65"/>
      <c r="F12" s="65"/>
      <c r="G12" s="65"/>
      <c r="J12" s="32"/>
      <c r="K12" s="32"/>
    </row>
    <row r="13" spans="2:18" x14ac:dyDescent="0.3">
      <c r="B13" s="74" t="s">
        <v>56</v>
      </c>
      <c r="C13" s="74"/>
      <c r="D13" s="38">
        <f>D12-(D12*I25/100)</f>
        <v>3000</v>
      </c>
      <c r="E13" s="65"/>
      <c r="F13" s="65"/>
      <c r="G13" s="65"/>
      <c r="J13" s="32"/>
      <c r="K13" s="32"/>
      <c r="Q13" s="34"/>
      <c r="R13" s="34"/>
    </row>
    <row r="14" spans="2:18" x14ac:dyDescent="0.3">
      <c r="Q14" s="34"/>
      <c r="R14" s="34"/>
    </row>
    <row r="15" spans="2:18" x14ac:dyDescent="0.3">
      <c r="Q15" s="34"/>
      <c r="R15" s="34"/>
    </row>
    <row r="16" spans="2:18" x14ac:dyDescent="0.3">
      <c r="Q16" s="34"/>
      <c r="R16" s="34"/>
    </row>
    <row r="18" spans="3:16" x14ac:dyDescent="0.3">
      <c r="H18" s="32"/>
      <c r="I18" s="32"/>
      <c r="J18" s="32"/>
      <c r="K18" s="32"/>
    </row>
    <row r="19" spans="3:16" x14ac:dyDescent="0.3">
      <c r="D19" s="32"/>
      <c r="E19" s="32"/>
      <c r="F19" s="32"/>
      <c r="G19" s="32"/>
      <c r="H19" s="32"/>
      <c r="I19" s="32"/>
      <c r="J19" s="32"/>
      <c r="K19" s="32"/>
    </row>
    <row r="20" spans="3:16" x14ac:dyDescent="0.3">
      <c r="D20" s="32"/>
      <c r="E20" s="32"/>
      <c r="F20" s="32"/>
      <c r="G20" s="32"/>
      <c r="H20" s="32"/>
      <c r="I20" s="32"/>
      <c r="J20" s="32"/>
      <c r="K20" s="32"/>
      <c r="L20" s="35"/>
    </row>
    <row r="21" spans="3:16" x14ac:dyDescent="0.3">
      <c r="C21" s="34"/>
      <c r="D21" s="32"/>
      <c r="E21" s="73" t="s">
        <v>65</v>
      </c>
      <c r="F21" s="73"/>
      <c r="G21" s="73"/>
      <c r="H21" s="32"/>
      <c r="I21" s="32" t="s">
        <v>11</v>
      </c>
      <c r="J21" s="32" t="s">
        <v>44</v>
      </c>
      <c r="K21" s="32" t="s">
        <v>45</v>
      </c>
      <c r="L21" s="32" t="s">
        <v>52</v>
      </c>
      <c r="M21" s="32" t="s">
        <v>43</v>
      </c>
    </row>
    <row r="22" spans="3:16" ht="19.5" thickBot="1" x14ac:dyDescent="0.35">
      <c r="C22" s="36" t="s">
        <v>47</v>
      </c>
      <c r="D22" s="50"/>
      <c r="E22" s="63" t="s">
        <v>18</v>
      </c>
      <c r="F22" s="63" t="s">
        <v>19</v>
      </c>
      <c r="G22" s="63" t="s">
        <v>20</v>
      </c>
      <c r="H22" s="50"/>
      <c r="I22" s="36"/>
      <c r="J22" s="36"/>
      <c r="K22" s="36"/>
      <c r="L22" s="36" t="s">
        <v>53</v>
      </c>
      <c r="M22" s="32" t="s">
        <v>46</v>
      </c>
    </row>
    <row r="23" spans="3:16" ht="19.5" thickBot="1" x14ac:dyDescent="0.35">
      <c r="C23" s="37" t="s">
        <v>14</v>
      </c>
      <c r="D23" s="46" t="s">
        <v>41</v>
      </c>
      <c r="E23" s="64" t="s">
        <v>57</v>
      </c>
      <c r="F23" s="68" t="s">
        <v>59</v>
      </c>
      <c r="G23" s="64" t="s">
        <v>62</v>
      </c>
      <c r="H23" s="46" t="s">
        <v>20</v>
      </c>
      <c r="I23" s="37">
        <f>IF(AND(D23="Yes",$H23="Excellent"),Sheet3!D23,IF(AND(D23="Yes",$H23="Good"),Sheet3!E23,IF(AND(D23="Yes",$H23="Poor"),Sheet3!F23,0)))</f>
        <v>0</v>
      </c>
      <c r="J23" s="37">
        <f>IF($D23="Yes",Sheet3!G23,0)</f>
        <v>0</v>
      </c>
      <c r="K23" s="37">
        <f>IF($D23="Yes",Sheet3!H23,0)</f>
        <v>0</v>
      </c>
      <c r="L23" s="37">
        <f>D11</f>
        <v>3000</v>
      </c>
      <c r="M23" s="37">
        <f>L23*J23*I23/100</f>
        <v>0</v>
      </c>
    </row>
    <row r="24" spans="3:16" ht="19.5" thickBot="1" x14ac:dyDescent="0.35">
      <c r="C24" s="37" t="s">
        <v>15</v>
      </c>
      <c r="D24" s="46" t="s">
        <v>41</v>
      </c>
      <c r="E24" s="64" t="s">
        <v>58</v>
      </c>
      <c r="F24" s="68" t="s">
        <v>60</v>
      </c>
      <c r="G24" s="64" t="s">
        <v>63</v>
      </c>
      <c r="H24" s="46" t="s">
        <v>18</v>
      </c>
      <c r="I24" s="64">
        <f>IF(AND(D24="Yes",$H24="Excellent"),Sheet3!D24,IF(AND(D24="Yes",$H24="Good"),Sheet3!E24,IF(AND(D24="Yes",$H24="Poor"),Sheet3!F24,0)))</f>
        <v>0</v>
      </c>
      <c r="J24" s="37">
        <f>IF($D24="Yes",Sheet3!G24,0)</f>
        <v>0</v>
      </c>
      <c r="K24" s="37">
        <f>IF($D24="Yes",Sheet3!H24,0)</f>
        <v>0</v>
      </c>
      <c r="L24" s="38">
        <f>D12</f>
        <v>3000</v>
      </c>
      <c r="M24" s="37">
        <f>L24*J24*I24/100</f>
        <v>0</v>
      </c>
    </row>
    <row r="25" spans="3:16" ht="19.5" thickBot="1" x14ac:dyDescent="0.35">
      <c r="C25" s="37" t="s">
        <v>16</v>
      </c>
      <c r="D25" s="46" t="s">
        <v>41</v>
      </c>
      <c r="E25" s="64" t="s">
        <v>58</v>
      </c>
      <c r="F25" s="68" t="s">
        <v>60</v>
      </c>
      <c r="G25" s="64" t="s">
        <v>63</v>
      </c>
      <c r="H25" s="46" t="s">
        <v>18</v>
      </c>
      <c r="I25" s="64">
        <f>IF(AND(D25="Yes",$H25="Excellent"),Sheet3!D25,IF(AND(D25="Yes",$H25="Good"),Sheet3!E25,IF(AND(D25="Yes",$H25="Poor"),Sheet3!F25,0)))</f>
        <v>0</v>
      </c>
      <c r="J25" s="37">
        <f>IF($D25="Yes",Sheet3!G25,0)</f>
        <v>0</v>
      </c>
      <c r="K25" s="37">
        <f>IF($D25="Yes",Sheet3!H25,0)</f>
        <v>0</v>
      </c>
      <c r="L25" s="38">
        <f>D13</f>
        <v>3000</v>
      </c>
      <c r="M25" s="38">
        <f>L25*J25*I25/100</f>
        <v>0</v>
      </c>
    </row>
    <row r="26" spans="3:16" ht="19.5" thickBot="1" x14ac:dyDescent="0.35">
      <c r="C26" s="37" t="s">
        <v>17</v>
      </c>
      <c r="D26" s="46" t="s">
        <v>41</v>
      </c>
      <c r="E26" s="64" t="s">
        <v>58</v>
      </c>
      <c r="F26" s="68" t="s">
        <v>61</v>
      </c>
      <c r="G26" s="64" t="s">
        <v>64</v>
      </c>
      <c r="H26" s="46" t="s">
        <v>18</v>
      </c>
      <c r="I26" s="64">
        <f>IF(AND(D26="Yes",$H26="Excellent"),Sheet3!D26,IF(AND(D26="Yes",$H26="Good"),Sheet3!E26,IF(AND(D26="Yes",$H26="Poor"),Sheet3!F26,0)))</f>
        <v>0</v>
      </c>
      <c r="J26" s="32">
        <f>IF($D26="Yes",Sheet3!G26,0)</f>
        <v>0</v>
      </c>
      <c r="K26" s="32">
        <f>IF($D26="Yes",Sheet3!H26,0)</f>
        <v>0</v>
      </c>
      <c r="L26" s="37">
        <f>D9</f>
        <v>100</v>
      </c>
      <c r="M26" s="37">
        <f>L26*J26*I26/100</f>
        <v>0</v>
      </c>
    </row>
    <row r="27" spans="3:16" x14ac:dyDescent="0.3">
      <c r="C27" s="32"/>
      <c r="D27" s="32"/>
      <c r="E27" s="32"/>
      <c r="F27" s="32"/>
      <c r="G27" s="32"/>
      <c r="H27" s="75" t="s">
        <v>50</v>
      </c>
      <c r="I27" s="75"/>
      <c r="J27" s="75"/>
      <c r="K27" s="75"/>
      <c r="L27" s="75"/>
      <c r="M27" s="38">
        <f>SUM(M23:M26)</f>
        <v>0</v>
      </c>
    </row>
    <row r="28" spans="3:16" x14ac:dyDescent="0.3">
      <c r="C28" s="32"/>
      <c r="D28" s="32"/>
      <c r="E28" s="32"/>
      <c r="F28" s="32"/>
      <c r="G28" s="32"/>
      <c r="H28" s="32"/>
      <c r="I28" s="32"/>
      <c r="J28" s="32"/>
      <c r="K28" s="32"/>
      <c r="L28" s="64"/>
      <c r="M28" s="38">
        <f>M27/365</f>
        <v>0</v>
      </c>
    </row>
    <row r="31" spans="3:16" x14ac:dyDescent="0.3">
      <c r="O31" s="32"/>
      <c r="P31" s="32"/>
    </row>
    <row r="33" spans="17:21" x14ac:dyDescent="0.3">
      <c r="Q33" s="32"/>
      <c r="R33" s="32"/>
      <c r="S33" s="32"/>
      <c r="T33" s="32"/>
      <c r="U33" s="32"/>
    </row>
  </sheetData>
  <sheetProtection password="E550" sheet="1" objects="1" scenarios="1" selectLockedCells="1"/>
  <mergeCells count="5">
    <mergeCell ref="B11:C11"/>
    <mergeCell ref="B12:C12"/>
    <mergeCell ref="B13:C13"/>
    <mergeCell ref="H27:L27"/>
    <mergeCell ref="E21:G21"/>
  </mergeCells>
  <dataValidations count="3">
    <dataValidation type="list" allowBlank="1" showInputMessage="1" showErrorMessage="1" sqref="H23:H26 I20">
      <formula1>A_fatality</formula1>
    </dataValidation>
    <dataValidation type="list" allowBlank="1" showInputMessage="1" showErrorMessage="1" sqref="D23:D26">
      <formula1>YesNo</formula1>
    </dataValidation>
    <dataValidation type="decimal" allowBlank="1" showInputMessage="1" showErrorMessage="1" sqref="D6:G9">
      <formula1>0</formula1>
      <formula2>999999999</formula2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B16:L27"/>
  <sheetViews>
    <sheetView showGridLines="0" showRowColHeaders="0" workbookViewId="0">
      <selection activeCell="C24" sqref="C24"/>
    </sheetView>
  </sheetViews>
  <sheetFormatPr defaultRowHeight="18.75" x14ac:dyDescent="0.3"/>
  <cols>
    <col min="1" max="1" width="7.28515625" style="31" customWidth="1"/>
    <col min="2" max="2" width="31.28515625" style="44" customWidth="1"/>
    <col min="3" max="6" width="16.140625" style="31" customWidth="1"/>
    <col min="7" max="7" width="19.85546875" style="31" customWidth="1"/>
    <col min="8" max="10" width="12.85546875" style="31" hidden="1" customWidth="1"/>
    <col min="11" max="11" width="15.5703125" style="31" customWidth="1"/>
    <col min="12" max="12" width="12.85546875" style="31" customWidth="1"/>
    <col min="13" max="16" width="10.7109375" style="31" customWidth="1"/>
    <col min="17" max="16384" width="9.140625" style="31"/>
  </cols>
  <sheetData>
    <row r="16" spans="11:11" x14ac:dyDescent="0.3">
      <c r="K16" s="32"/>
    </row>
    <row r="17" spans="2:12" x14ac:dyDescent="0.3">
      <c r="K17" s="32"/>
    </row>
    <row r="19" spans="2:12" x14ac:dyDescent="0.3">
      <c r="C19" s="32"/>
      <c r="D19" s="77" t="s">
        <v>80</v>
      </c>
      <c r="E19" s="77"/>
      <c r="F19" s="77"/>
      <c r="G19" s="32"/>
      <c r="H19" s="32"/>
      <c r="I19" s="32"/>
      <c r="J19" s="32"/>
      <c r="K19" s="35"/>
      <c r="L19" s="32" t="s">
        <v>43</v>
      </c>
    </row>
    <row r="20" spans="2:12" ht="19.5" thickBot="1" x14ac:dyDescent="0.35">
      <c r="B20" s="54" t="s">
        <v>48</v>
      </c>
      <c r="C20" s="50"/>
      <c r="D20" s="57" t="s">
        <v>18</v>
      </c>
      <c r="E20" s="57" t="s">
        <v>19</v>
      </c>
      <c r="F20" s="57" t="s">
        <v>20</v>
      </c>
      <c r="G20" s="50"/>
      <c r="H20" s="55" t="s">
        <v>11</v>
      </c>
      <c r="I20" s="55" t="s">
        <v>44</v>
      </c>
      <c r="J20" s="55" t="s">
        <v>45</v>
      </c>
      <c r="K20" s="50"/>
      <c r="L20" s="55" t="s">
        <v>46</v>
      </c>
    </row>
    <row r="21" spans="2:12" ht="19.5" thickBot="1" x14ac:dyDescent="0.35">
      <c r="B21" s="56" t="s">
        <v>21</v>
      </c>
      <c r="C21" s="48" t="s">
        <v>41</v>
      </c>
      <c r="D21" s="57" t="s">
        <v>66</v>
      </c>
      <c r="E21" s="69" t="s">
        <v>69</v>
      </c>
      <c r="F21" s="57" t="s">
        <v>72</v>
      </c>
      <c r="G21" s="48" t="s">
        <v>18</v>
      </c>
      <c r="H21" s="57">
        <f>IF(AND(C21="Yes",$G21="Excellent"),Sheet3!D28,IF(AND(C21="Yes",$G21="Good"),Sheet3!E28,IF(AND(C21="Yes",$G21="Poor"),Sheet3!F28,0)))</f>
        <v>0</v>
      </c>
      <c r="I21" s="57">
        <f>IF($C21="Yes",Sheet3!G28,0)</f>
        <v>0</v>
      </c>
      <c r="J21" s="57">
        <f>IF($C21="Yes",Sheet3!H28,0)</f>
        <v>0</v>
      </c>
      <c r="K21" s="48">
        <v>100</v>
      </c>
      <c r="L21" s="57">
        <f>K21*I21*H21/100</f>
        <v>0</v>
      </c>
    </row>
    <row r="22" spans="2:12" ht="19.5" thickBot="1" x14ac:dyDescent="0.35">
      <c r="B22" s="56" t="s">
        <v>22</v>
      </c>
      <c r="C22" s="48" t="s">
        <v>41</v>
      </c>
      <c r="D22" s="57" t="s">
        <v>58</v>
      </c>
      <c r="E22" s="69" t="s">
        <v>70</v>
      </c>
      <c r="F22" s="57" t="s">
        <v>73</v>
      </c>
      <c r="G22" s="48" t="s">
        <v>18</v>
      </c>
      <c r="H22" s="57">
        <f>IF(AND(C22="Yes",$G22="Excellent"),Sheet3!D29,IF(AND(C22="Yes",$G22="Good"),Sheet3!E29,IF(AND(C22="Yes",$G22="Poor"),Sheet3!F29,0)))</f>
        <v>0</v>
      </c>
      <c r="I22" s="57">
        <f>IF($C22="Yes",Sheet3!G29,0)</f>
        <v>0</v>
      </c>
      <c r="J22" s="57">
        <f>IF($C22="Yes",Sheet3!H29,0)</f>
        <v>0</v>
      </c>
      <c r="K22" s="48">
        <v>100</v>
      </c>
      <c r="L22" s="57">
        <f>K22*I22*H22/100</f>
        <v>0</v>
      </c>
    </row>
    <row r="23" spans="2:12" ht="19.5" thickBot="1" x14ac:dyDescent="0.35">
      <c r="B23" s="56" t="s">
        <v>23</v>
      </c>
      <c r="C23" s="48" t="s">
        <v>41</v>
      </c>
      <c r="D23" s="57" t="s">
        <v>67</v>
      </c>
      <c r="E23" s="70">
        <v>1</v>
      </c>
      <c r="F23" s="57" t="s">
        <v>74</v>
      </c>
      <c r="G23" s="48" t="s">
        <v>20</v>
      </c>
      <c r="H23" s="57">
        <f>IF(AND(C23="Yes",$G23="Excellent"),Sheet3!D30,IF(AND(C23="Yes",$G23="Good"),Sheet3!E30,IF(AND(C23="Yes",$G23="Poor"),Sheet3!F30,0)))</f>
        <v>0</v>
      </c>
      <c r="I23" s="57">
        <f>IF($C23="Yes",Sheet3!G30,0)</f>
        <v>0</v>
      </c>
      <c r="J23" s="57">
        <f>IF($C23="Yes",Sheet3!H30,0)</f>
        <v>0</v>
      </c>
      <c r="K23" s="48">
        <v>300</v>
      </c>
      <c r="L23" s="58">
        <f>K23*I23*H23/100</f>
        <v>0</v>
      </c>
    </row>
    <row r="24" spans="2:12" ht="19.5" thickBot="1" x14ac:dyDescent="0.35">
      <c r="B24" s="56" t="s">
        <v>24</v>
      </c>
      <c r="C24" s="53" t="s">
        <v>41</v>
      </c>
      <c r="D24" s="57" t="s">
        <v>68</v>
      </c>
      <c r="E24" s="69" t="s">
        <v>71</v>
      </c>
      <c r="F24" s="57" t="s">
        <v>74</v>
      </c>
      <c r="G24" s="48" t="s">
        <v>18</v>
      </c>
      <c r="H24" s="57">
        <f>IF(AND(C24="Yes",$G24="Excellent"),Sheet3!D31,IF(AND(C24="Yes",$G24="Good"),Sheet3!E31,IF(AND(C24="Yes",$G24="Poor"),Sheet3!F31,0)))</f>
        <v>0</v>
      </c>
      <c r="I24" s="57">
        <f>IF($C24="Yes",Sheet3!G31,0)</f>
        <v>0</v>
      </c>
      <c r="J24" s="57">
        <f>IF($C24="Yes",Sheet3!H31,0)</f>
        <v>0</v>
      </c>
      <c r="K24" s="48">
        <v>100</v>
      </c>
      <c r="L24" s="58">
        <f>K24*I24*H24/100</f>
        <v>0</v>
      </c>
    </row>
    <row r="25" spans="2:12" x14ac:dyDescent="0.3">
      <c r="C25" s="32"/>
      <c r="D25" s="32"/>
      <c r="E25" s="32"/>
      <c r="F25" s="32"/>
      <c r="G25" s="76" t="s">
        <v>50</v>
      </c>
      <c r="H25" s="76"/>
      <c r="I25" s="76"/>
      <c r="J25" s="76"/>
      <c r="K25" s="76"/>
      <c r="L25" s="58">
        <f>SUM(L21:L24)</f>
        <v>0</v>
      </c>
    </row>
    <row r="26" spans="2:12" x14ac:dyDescent="0.3">
      <c r="G26" s="52"/>
      <c r="K26" s="59"/>
      <c r="L26" s="58">
        <f>L25/365</f>
        <v>0</v>
      </c>
    </row>
    <row r="27" spans="2:12" x14ac:dyDescent="0.3">
      <c r="K27" s="52"/>
    </row>
  </sheetData>
  <sheetProtection password="E550" sheet="1" objects="1" scenarios="1" selectLockedCells="1"/>
  <mergeCells count="2">
    <mergeCell ref="G25:K25"/>
    <mergeCell ref="D19:F19"/>
  </mergeCells>
  <dataValidations count="3">
    <dataValidation type="list" allowBlank="1" showInputMessage="1" showErrorMessage="1" sqref="H19 G21:G24">
      <formula1>A_fatality</formula1>
    </dataValidation>
    <dataValidation type="list" allowBlank="1" showInputMessage="1" showErrorMessage="1" sqref="C21:C24">
      <formula1>YesNo</formula1>
    </dataValidation>
    <dataValidation type="whole" allowBlank="1" showInputMessage="1" showErrorMessage="1" sqref="K21:K24">
      <formula1>0</formula1>
      <formula2>999999999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77777"/>
  </sheetPr>
  <dimension ref="B13:O27"/>
  <sheetViews>
    <sheetView showGridLines="0" showRowColHeaders="0" workbookViewId="0">
      <selection activeCell="C21" sqref="C21"/>
    </sheetView>
  </sheetViews>
  <sheetFormatPr defaultRowHeight="18.75" x14ac:dyDescent="0.3"/>
  <cols>
    <col min="1" max="1" width="5" style="31" customWidth="1"/>
    <col min="2" max="2" width="29.5703125" style="31" customWidth="1"/>
    <col min="3" max="6" width="12.85546875" style="31" customWidth="1"/>
    <col min="7" max="7" width="22.42578125" style="31" customWidth="1"/>
    <col min="8" max="8" width="12.140625" style="31" hidden="1" customWidth="1"/>
    <col min="9" max="9" width="13.85546875" style="31" hidden="1" customWidth="1"/>
    <col min="10" max="10" width="12.5703125" style="31" hidden="1" customWidth="1"/>
    <col min="11" max="11" width="15.5703125" style="31" customWidth="1"/>
    <col min="12" max="12" width="12.85546875" style="31" customWidth="1"/>
    <col min="13" max="15" width="10.7109375" style="31" customWidth="1"/>
    <col min="16" max="16384" width="9.140625" style="31"/>
  </cols>
  <sheetData>
    <row r="13" spans="2:15" x14ac:dyDescent="0.3">
      <c r="M13" s="34"/>
      <c r="N13" s="34"/>
      <c r="O13" s="34"/>
    </row>
    <row r="14" spans="2:15" x14ac:dyDescent="0.3">
      <c r="B14" s="34"/>
      <c r="M14" s="34"/>
      <c r="N14" s="34"/>
      <c r="O14" s="34"/>
    </row>
    <row r="15" spans="2:15" x14ac:dyDescent="0.3">
      <c r="B15" s="34"/>
      <c r="M15" s="50"/>
      <c r="N15" s="34"/>
      <c r="O15" s="50"/>
    </row>
    <row r="16" spans="2:15" x14ac:dyDescent="0.3">
      <c r="B16" s="67"/>
      <c r="K16" s="32"/>
      <c r="L16" s="32"/>
      <c r="M16" s="34"/>
      <c r="N16" s="34"/>
      <c r="O16" s="34"/>
    </row>
    <row r="17" spans="2:15" x14ac:dyDescent="0.3">
      <c r="K17" s="32"/>
      <c r="L17" s="32"/>
      <c r="M17" s="34"/>
      <c r="N17" s="34"/>
      <c r="O17" s="34"/>
    </row>
    <row r="18" spans="2:15" x14ac:dyDescent="0.3">
      <c r="K18" s="32"/>
      <c r="L18" s="32"/>
      <c r="M18" s="34"/>
      <c r="N18" s="34"/>
      <c r="O18" s="34"/>
    </row>
    <row r="19" spans="2:15" x14ac:dyDescent="0.3">
      <c r="B19" s="32"/>
      <c r="C19" s="32"/>
      <c r="D19" s="79" t="s">
        <v>81</v>
      </c>
      <c r="E19" s="79"/>
      <c r="F19" s="79"/>
      <c r="G19" s="32"/>
      <c r="H19" s="32"/>
      <c r="I19" s="32"/>
      <c r="J19" s="32"/>
      <c r="K19" s="35"/>
      <c r="L19" s="32" t="s">
        <v>43</v>
      </c>
      <c r="M19" s="32"/>
    </row>
    <row r="20" spans="2:15" ht="19.5" thickBot="1" x14ac:dyDescent="0.35">
      <c r="B20" s="39" t="s">
        <v>49</v>
      </c>
      <c r="C20" s="50"/>
      <c r="D20" s="42" t="s">
        <v>18</v>
      </c>
      <c r="E20" s="42" t="s">
        <v>19</v>
      </c>
      <c r="F20" s="42" t="s">
        <v>20</v>
      </c>
      <c r="G20" s="50"/>
      <c r="H20" s="40" t="s">
        <v>11</v>
      </c>
      <c r="I20" s="40" t="s">
        <v>44</v>
      </c>
      <c r="J20" s="40" t="s">
        <v>45</v>
      </c>
      <c r="K20" s="50"/>
      <c r="L20" s="40" t="s">
        <v>46</v>
      </c>
      <c r="M20" s="32"/>
    </row>
    <row r="21" spans="2:15" ht="19.5" thickBot="1" x14ac:dyDescent="0.35">
      <c r="B21" s="41" t="s">
        <v>21</v>
      </c>
      <c r="C21" s="49" t="s">
        <v>41</v>
      </c>
      <c r="D21" s="40" t="s">
        <v>66</v>
      </c>
      <c r="E21" s="71" t="s">
        <v>69</v>
      </c>
      <c r="F21" s="40" t="s">
        <v>72</v>
      </c>
      <c r="G21" s="49" t="s">
        <v>18</v>
      </c>
      <c r="H21" s="42">
        <f>IF(AND(C21="Yes",$G21="Excellent"),Sheet3!D33,IF(AND(C21="Yes",$G21="Good"),Sheet3!E33,IF(AND(C21="Yes",$G21="Poor"),Sheet3!F33,0)))</f>
        <v>0</v>
      </c>
      <c r="I21" s="42">
        <f>IF($C21="Yes",Sheet3!G33,0)</f>
        <v>0</v>
      </c>
      <c r="J21" s="42">
        <f>IF($C21="Yes",Sheet3!H33,0)</f>
        <v>0</v>
      </c>
      <c r="K21" s="49">
        <v>50</v>
      </c>
      <c r="L21" s="42">
        <f>K21*I21*H21/100</f>
        <v>0</v>
      </c>
      <c r="M21" s="32"/>
    </row>
    <row r="22" spans="2:15" ht="19.5" thickBot="1" x14ac:dyDescent="0.35">
      <c r="B22" s="41" t="s">
        <v>25</v>
      </c>
      <c r="C22" s="49" t="s">
        <v>41</v>
      </c>
      <c r="D22" s="42" t="s">
        <v>77</v>
      </c>
      <c r="E22" s="72" t="s">
        <v>76</v>
      </c>
      <c r="F22" s="42" t="s">
        <v>75</v>
      </c>
      <c r="G22" s="49" t="s">
        <v>19</v>
      </c>
      <c r="H22" s="42">
        <f>IF(AND(C22="Yes",$G22="Excellent"),Sheet3!D34,IF(AND(C22="Yes",$G22="Good"),Sheet3!E34,IF(AND(C22="Yes",$G22="Poor"),Sheet3!F34,0)))</f>
        <v>0</v>
      </c>
      <c r="I22" s="42">
        <f>IF($C22="Yes",Sheet3!G34,0)</f>
        <v>0</v>
      </c>
      <c r="J22" s="42">
        <f>IF($C22="Yes",Sheet3!H34,0)</f>
        <v>0</v>
      </c>
      <c r="K22" s="49">
        <v>50</v>
      </c>
      <c r="L22" s="43">
        <f>K22*I22*H22/100</f>
        <v>0</v>
      </c>
      <c r="M22" s="32"/>
    </row>
    <row r="23" spans="2:15" ht="19.5" thickBot="1" x14ac:dyDescent="0.35">
      <c r="B23" s="41" t="s">
        <v>24</v>
      </c>
      <c r="C23" s="49" t="s">
        <v>41</v>
      </c>
      <c r="D23" s="42" t="s">
        <v>58</v>
      </c>
      <c r="E23" s="66" t="s">
        <v>78</v>
      </c>
      <c r="F23" s="42" t="s">
        <v>79</v>
      </c>
      <c r="G23" s="49" t="s">
        <v>20</v>
      </c>
      <c r="H23" s="42">
        <f>IF(AND(C23="Yes",$G23="Excellent"),Sheet3!D35,IF(AND(C23="Yes",$G23="Good"),Sheet3!E35,IF(AND(C23="Yes",$G23="Poor"),Sheet3!F35,0)))</f>
        <v>0</v>
      </c>
      <c r="I23" s="42">
        <f>IF($C23="Yes",Sheet3!G35,0)</f>
        <v>0</v>
      </c>
      <c r="J23" s="42">
        <f>IF($C23="Yes",Sheet3!H35,0)</f>
        <v>0</v>
      </c>
      <c r="K23" s="49">
        <v>50</v>
      </c>
      <c r="L23" s="42">
        <f>K23*I23*H23/100</f>
        <v>0</v>
      </c>
      <c r="M23" s="32"/>
    </row>
    <row r="24" spans="2:15" x14ac:dyDescent="0.3">
      <c r="B24" s="32"/>
      <c r="C24" s="32"/>
      <c r="D24" s="32"/>
      <c r="E24" s="60"/>
      <c r="F24" s="32"/>
      <c r="G24" s="76" t="s">
        <v>50</v>
      </c>
      <c r="H24" s="78"/>
      <c r="I24" s="78"/>
      <c r="J24" s="78"/>
      <c r="K24" s="76"/>
      <c r="L24" s="43">
        <f>SUM(L21:L23)</f>
        <v>0</v>
      </c>
      <c r="M24" s="32"/>
    </row>
    <row r="25" spans="2:15" x14ac:dyDescent="0.3">
      <c r="B25" s="32"/>
      <c r="C25" s="32"/>
      <c r="D25" s="32"/>
      <c r="E25" s="32"/>
      <c r="F25" s="32"/>
      <c r="G25" s="60"/>
      <c r="H25" s="32"/>
      <c r="I25" s="32"/>
      <c r="J25" s="32"/>
      <c r="K25" s="60"/>
      <c r="L25" s="43">
        <f>L24/365</f>
        <v>0</v>
      </c>
      <c r="M25" s="32"/>
    </row>
    <row r="26" spans="2:15" x14ac:dyDescent="0.3">
      <c r="B26" s="32"/>
      <c r="C26" s="32"/>
      <c r="D26" s="32"/>
      <c r="E26" s="32"/>
      <c r="F26" s="32"/>
      <c r="G26" s="32"/>
      <c r="H26" s="32"/>
      <c r="I26" s="32"/>
      <c r="J26" s="32"/>
      <c r="K26" s="60"/>
      <c r="L26" s="32"/>
      <c r="M26" s="32"/>
    </row>
    <row r="27" spans="2:15" x14ac:dyDescent="0.3"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</row>
  </sheetData>
  <sheetProtection password="E550" sheet="1" objects="1" scenarios="1" selectLockedCells="1"/>
  <mergeCells count="2">
    <mergeCell ref="G24:K24"/>
    <mergeCell ref="D19:F19"/>
  </mergeCells>
  <dataValidations count="3">
    <dataValidation type="list" allowBlank="1" showInputMessage="1" showErrorMessage="1" sqref="C21:C23">
      <formula1>YesNo</formula1>
    </dataValidation>
    <dataValidation type="list" allowBlank="1" showInputMessage="1" showErrorMessage="1" sqref="G16:G18 G21:G23 H19 C17:F18">
      <formula1>A_fatality</formula1>
    </dataValidation>
    <dataValidation type="whole" allowBlank="1" showInputMessage="1" showErrorMessage="1" sqref="K21:K23">
      <formula1>0</formula1>
      <formula2>999999999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BC450"/>
  <sheetViews>
    <sheetView showGridLines="0" showRowColHeaders="0" workbookViewId="0">
      <selection activeCell="L13" sqref="L13"/>
    </sheetView>
  </sheetViews>
  <sheetFormatPr defaultRowHeight="15" x14ac:dyDescent="0.25"/>
  <cols>
    <col min="2" max="2" width="8.7109375" customWidth="1"/>
    <col min="3" max="3" width="13.5703125" customWidth="1"/>
    <col min="4" max="4" width="10.28515625" customWidth="1"/>
    <col min="5" max="5" width="10.7109375" customWidth="1"/>
    <col min="6" max="6" width="12" customWidth="1"/>
    <col min="7" max="7" width="12.28515625" customWidth="1"/>
    <col min="8" max="8" width="11.5703125" customWidth="1"/>
    <col min="9" max="9" width="11.28515625" customWidth="1"/>
    <col min="10" max="10" width="12.7109375" customWidth="1"/>
    <col min="11" max="11" width="4.85546875" customWidth="1"/>
    <col min="12" max="12" width="11.28515625" customWidth="1"/>
    <col min="13" max="13" width="10.85546875" customWidth="1"/>
    <col min="14" max="14" width="4.85546875" customWidth="1"/>
    <col min="15" max="15" width="12.140625" customWidth="1"/>
    <col min="16" max="16" width="10.85546875" customWidth="1"/>
  </cols>
  <sheetData>
    <row r="1" spans="1:5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x14ac:dyDescent="0.25">
      <c r="A4" s="5"/>
      <c r="B4" s="5"/>
      <c r="C4" s="5"/>
      <c r="D4" s="5"/>
      <c r="E4" s="5"/>
      <c r="F4" s="5"/>
      <c r="G4" s="17"/>
      <c r="H4" s="17"/>
      <c r="I4" s="17"/>
      <c r="J4" s="17"/>
      <c r="K4" s="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ht="28.5" x14ac:dyDescent="0.25">
      <c r="A5" s="5"/>
      <c r="B5" s="5"/>
      <c r="C5" s="8"/>
      <c r="D5" s="1"/>
      <c r="E5" s="9"/>
      <c r="F5" s="8"/>
      <c r="G5" s="61">
        <f>MAX(Poultry!J19,Poultry!J20,Poultry!J21,Poultry!J22,Poultry!J23,Poultry!J24,Poultry!J25,Swine!K23,Swine!K24,Swine!K25,Cattle_Horse!J34,Cattle_Horse!J21,Cattle_Horse!J22,Cattle_Horse!J23,Sheep_Goat!J24,Sheep_Goat!J21,Sheep_Goat!J22,Sheep_Goat!J23)</f>
        <v>0</v>
      </c>
      <c r="H5" s="17"/>
      <c r="I5" s="17"/>
      <c r="J5" s="62">
        <f>SUM(Poultry!M27+Swine!M28+Cattle_Horse!L26+Sheep_Goat!L25)</f>
        <v>0</v>
      </c>
      <c r="K5" s="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ht="28.5" x14ac:dyDescent="0.25">
      <c r="A6" s="5"/>
      <c r="B6" s="5"/>
      <c r="C6" s="8"/>
      <c r="D6" s="10"/>
      <c r="E6" s="9"/>
      <c r="F6" s="8"/>
      <c r="G6" s="10"/>
      <c r="H6" s="5"/>
      <c r="I6" s="5"/>
      <c r="J6" s="5"/>
      <c r="K6" s="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spans="1:50" ht="20.25" customHeight="1" x14ac:dyDescent="0.25">
      <c r="A8" s="5"/>
      <c r="B8" s="82"/>
      <c r="C8" s="82"/>
      <c r="D8" s="82"/>
      <c r="E8" s="82"/>
      <c r="F8" s="82"/>
      <c r="G8" s="82"/>
      <c r="H8" s="5"/>
      <c r="I8" s="5"/>
      <c r="J8" s="5"/>
      <c r="K8" s="5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ht="28.5" x14ac:dyDescent="0.25">
      <c r="A9" s="5"/>
      <c r="B9" s="5"/>
      <c r="C9" s="80">
        <f>5*(G5)^(0.5)</f>
        <v>0</v>
      </c>
      <c r="D9" s="80"/>
      <c r="E9" s="5"/>
      <c r="F9" s="11">
        <f>C9/3</f>
        <v>0</v>
      </c>
      <c r="G9" s="1"/>
      <c r="H9" s="5"/>
      <c r="I9" s="5"/>
      <c r="J9" s="7">
        <f>0.2*J5*C9</f>
        <v>0</v>
      </c>
      <c r="K9" s="5"/>
      <c r="L9" s="80">
        <f>0.2*J5*F9</f>
        <v>0</v>
      </c>
      <c r="M9" s="80"/>
      <c r="N9" s="1"/>
      <c r="O9" s="6">
        <f>0.2*J5*30</f>
        <v>0</v>
      </c>
      <c r="P9" s="1"/>
      <c r="Q9" s="1"/>
      <c r="R9" s="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ht="15.75" thickBot="1" x14ac:dyDescent="0.3">
      <c r="A12" s="5"/>
      <c r="B12" s="5"/>
      <c r="C12" s="5"/>
      <c r="D12" s="1"/>
      <c r="E12" s="5"/>
      <c r="F12" s="5"/>
      <c r="G12" s="5"/>
      <c r="H12" s="5"/>
      <c r="I12" s="5"/>
      <c r="J12" s="5"/>
      <c r="K12" s="5"/>
      <c r="L12" s="1"/>
      <c r="M12" s="1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ht="29.25" thickBot="1" x14ac:dyDescent="0.3">
      <c r="A13" s="5"/>
      <c r="B13" s="5"/>
      <c r="C13" s="5"/>
      <c r="D13" s="1"/>
      <c r="E13" s="18">
        <v>6</v>
      </c>
      <c r="F13" s="5"/>
      <c r="G13" s="5"/>
      <c r="H13" s="5"/>
      <c r="I13" s="5"/>
      <c r="J13" s="5"/>
      <c r="K13" s="17"/>
      <c r="L13" s="19">
        <v>44</v>
      </c>
      <c r="M13" s="20">
        <v>12</v>
      </c>
      <c r="N13" s="1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x14ac:dyDescent="0.25">
      <c r="A14" s="5"/>
      <c r="B14" s="5"/>
      <c r="C14" s="5"/>
      <c r="D14" s="5"/>
      <c r="E14" s="15"/>
      <c r="F14" s="5"/>
      <c r="G14" s="5"/>
      <c r="H14" s="5"/>
      <c r="I14" s="5"/>
      <c r="J14" s="5"/>
      <c r="K14" s="5"/>
      <c r="L14" s="16"/>
      <c r="M14" s="1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ht="28.5" x14ac:dyDescent="0.45">
      <c r="A16" s="5"/>
      <c r="B16" s="5"/>
      <c r="C16" s="1"/>
      <c r="D16" s="5"/>
      <c r="E16" s="1"/>
      <c r="F16" s="5"/>
      <c r="G16" s="1"/>
      <c r="H16" s="5"/>
      <c r="I16" s="12"/>
      <c r="J16" s="5"/>
      <c r="K16" s="5"/>
      <c r="L16" s="83">
        <f>5*M13*L13</f>
        <v>2640</v>
      </c>
      <c r="M16" s="8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ht="28.5" x14ac:dyDescent="0.25">
      <c r="A18" s="5"/>
      <c r="B18" s="5"/>
      <c r="C18" s="6">
        <f>E13+(E13*E13)</f>
        <v>42</v>
      </c>
      <c r="D18" s="1"/>
      <c r="E18" s="7">
        <f>J9/C18</f>
        <v>0</v>
      </c>
      <c r="F18" s="7">
        <f>L9/C18</f>
        <v>0</v>
      </c>
      <c r="G18" s="7">
        <f>O9/C18</f>
        <v>0</v>
      </c>
      <c r="H18" s="5"/>
      <c r="I18" s="5"/>
      <c r="J18" s="5"/>
      <c r="K18" s="5"/>
      <c r="L18" s="2"/>
      <c r="M18" s="1"/>
      <c r="N18" s="1"/>
      <c r="O18" s="2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ht="28.5" x14ac:dyDescent="0.45">
      <c r="A19" s="5"/>
      <c r="B19" s="5"/>
      <c r="C19" s="1"/>
      <c r="D19" s="1"/>
      <c r="E19" s="1"/>
      <c r="F19" s="1"/>
      <c r="G19" s="1"/>
      <c r="H19" s="5"/>
      <c r="I19" s="12"/>
      <c r="J19" s="7">
        <f>1+(J9/L16)</f>
        <v>1</v>
      </c>
      <c r="K19" s="5"/>
      <c r="L19" s="84">
        <f>IF(U22&lt;1,U23,U22)</f>
        <v>1</v>
      </c>
      <c r="M19" s="84"/>
      <c r="N19" s="1"/>
      <c r="O19" s="7">
        <f>IF(V24&lt;1,V25,V24)</f>
        <v>1</v>
      </c>
      <c r="P19" s="1"/>
      <c r="Q19" s="4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x14ac:dyDescent="0.25">
      <c r="A20" s="5"/>
      <c r="B20" s="5"/>
      <c r="C20" s="5"/>
      <c r="D20" s="5"/>
      <c r="E20" s="5"/>
      <c r="F20" s="5"/>
      <c r="G20" s="5"/>
      <c r="H20" s="5"/>
      <c r="I20" s="5"/>
      <c r="J20" s="1"/>
      <c r="K20" s="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ht="28.5" x14ac:dyDescent="0.25">
      <c r="A21" s="5"/>
      <c r="B21" s="5"/>
      <c r="C21" s="7">
        <f>G21*E21</f>
        <v>560</v>
      </c>
      <c r="D21" s="5"/>
      <c r="E21" s="6">
        <f>30+2+E13+E13+E13+E13</f>
        <v>56</v>
      </c>
      <c r="F21" s="5"/>
      <c r="G21" s="7">
        <f>(IF((F18+G18)&gt;E18, F18+G18, E18))+10</f>
        <v>10</v>
      </c>
      <c r="H21" s="5"/>
      <c r="I21" s="5"/>
      <c r="J21" s="1"/>
      <c r="K21" s="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x14ac:dyDescent="0.25">
      <c r="A22" s="5"/>
      <c r="B22" s="5"/>
      <c r="C22" s="1"/>
      <c r="D22" s="5"/>
      <c r="E22" s="5"/>
      <c r="F22" s="5"/>
      <c r="G22" s="5"/>
      <c r="H22" s="5"/>
      <c r="I22" s="5"/>
      <c r="J22" s="1"/>
      <c r="K22" s="5"/>
      <c r="L22" s="1"/>
      <c r="M22" s="1"/>
      <c r="N22" s="1"/>
      <c r="O22" s="1"/>
      <c r="P22" s="1"/>
      <c r="Q22" s="1"/>
      <c r="R22" s="1"/>
      <c r="S22" s="1"/>
      <c r="T22" s="1"/>
      <c r="U22" s="1">
        <f>L9/L16</f>
        <v>0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x14ac:dyDescent="0.25">
      <c r="A23" s="5"/>
      <c r="B23" s="5"/>
      <c r="C23" s="1"/>
      <c r="D23" s="5"/>
      <c r="E23" s="1"/>
      <c r="F23" s="1"/>
      <c r="G23" s="1"/>
      <c r="H23" s="5"/>
      <c r="I23" s="1"/>
      <c r="J23" s="5"/>
      <c r="K23" s="5"/>
      <c r="L23" s="1"/>
      <c r="M23" s="1"/>
      <c r="N23" s="1"/>
      <c r="O23" s="1"/>
      <c r="P23" s="1"/>
      <c r="Q23" s="1"/>
      <c r="R23" s="1"/>
      <c r="S23" s="1"/>
      <c r="T23" s="1"/>
      <c r="U23" s="1">
        <v>1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ht="12" customHeight="1" x14ac:dyDescent="0.25">
      <c r="A24" s="5"/>
      <c r="B24" s="5"/>
      <c r="C24" s="81"/>
      <c r="D24" s="81"/>
      <c r="E24" s="81"/>
      <c r="F24" s="1"/>
      <c r="G24" s="1"/>
      <c r="H24" s="5"/>
      <c r="I24" s="5"/>
      <c r="J24" s="5"/>
      <c r="K24" s="5"/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f>O9/L16</f>
        <v>0</v>
      </c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ht="28.5" x14ac:dyDescent="0.25">
      <c r="A25" s="5"/>
      <c r="B25" s="5"/>
      <c r="C25" s="81"/>
      <c r="D25" s="81"/>
      <c r="E25" s="81"/>
      <c r="F25" s="7"/>
      <c r="G25" s="7"/>
      <c r="H25" s="80">
        <f>365*0.0069*J5*0.5</f>
        <v>0</v>
      </c>
      <c r="I25" s="80"/>
      <c r="J25" s="5"/>
      <c r="K25" s="5"/>
      <c r="L25" s="1"/>
      <c r="M25" s="1"/>
      <c r="N25" s="1"/>
      <c r="O25" s="1"/>
      <c r="P25" s="1"/>
      <c r="Q25" s="1"/>
      <c r="R25" s="1"/>
      <c r="S25" s="1"/>
      <c r="T25" s="1"/>
      <c r="U25" s="1"/>
      <c r="V25" s="1">
        <v>1</v>
      </c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ht="28.5" customHeight="1" x14ac:dyDescent="0.25">
      <c r="A26" s="5"/>
      <c r="B26" s="5"/>
      <c r="C26" s="81"/>
      <c r="D26" s="81"/>
      <c r="E26" s="81"/>
      <c r="F26" s="7"/>
      <c r="G26" s="1"/>
      <c r="H26" s="5"/>
      <c r="I26" s="5"/>
      <c r="J26" s="5"/>
      <c r="K26" s="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x14ac:dyDescent="0.25">
      <c r="A27" s="5"/>
      <c r="B27" s="5"/>
      <c r="C27" s="14"/>
      <c r="D27" s="14"/>
      <c r="E27" s="1"/>
      <c r="F27" s="12"/>
      <c r="G27" s="1"/>
      <c r="H27" s="5"/>
      <c r="I27" s="12"/>
      <c r="J27" s="5"/>
      <c r="K27" s="5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x14ac:dyDescent="0.25">
      <c r="A28" s="5"/>
      <c r="B28" s="5"/>
      <c r="C28" s="14"/>
      <c r="D28" s="14"/>
      <c r="E28" s="5"/>
      <c r="F28" s="5"/>
      <c r="G28" s="5"/>
      <c r="H28" s="5"/>
      <c r="I28" s="5"/>
      <c r="J28" s="5"/>
      <c r="K28" s="5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x14ac:dyDescent="0.25">
      <c r="A29" s="5"/>
      <c r="B29" s="5"/>
      <c r="C29" s="14"/>
      <c r="D29" s="14"/>
      <c r="E29" s="5"/>
      <c r="F29" s="5"/>
      <c r="G29" s="5"/>
      <c r="H29" s="5"/>
      <c r="I29" s="5"/>
      <c r="J29" s="5"/>
      <c r="K29" s="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x14ac:dyDescent="0.25">
      <c r="A30" s="5"/>
      <c r="B30" s="5"/>
      <c r="C30" s="13"/>
      <c r="D30" s="5"/>
      <c r="E30" s="5"/>
      <c r="F30" s="5"/>
      <c r="G30" s="5"/>
      <c r="H30" s="5"/>
      <c r="I30" s="5"/>
      <c r="J30" s="1"/>
      <c r="K30" s="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x14ac:dyDescent="0.25">
      <c r="A31" s="5"/>
      <c r="B31" s="5"/>
      <c r="C31" s="8"/>
      <c r="D31" s="1"/>
      <c r="E31" s="9"/>
      <c r="F31" s="8"/>
      <c r="G31" s="1"/>
      <c r="H31" s="5"/>
      <c r="I31" s="12"/>
      <c r="J31" s="5"/>
      <c r="K31" s="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x14ac:dyDescent="0.25">
      <c r="A33" s="5"/>
      <c r="B33" s="5"/>
      <c r="C33" s="12"/>
      <c r="D33" s="1"/>
      <c r="E33" s="5"/>
      <c r="F33" s="5"/>
      <c r="G33" s="5"/>
      <c r="H33" s="1"/>
      <c r="I33" s="1"/>
      <c r="J33" s="5"/>
      <c r="K33" s="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x14ac:dyDescent="0.25">
      <c r="A35" s="5"/>
      <c r="B35" s="5"/>
      <c r="C35" s="12"/>
      <c r="D35" s="1"/>
      <c r="E35" s="5"/>
      <c r="F35" s="12"/>
      <c r="G35" s="5"/>
      <c r="H35" s="5"/>
      <c r="I35" s="5"/>
      <c r="J35" s="5"/>
      <c r="K35" s="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x14ac:dyDescent="0.25">
      <c r="A37" s="5"/>
      <c r="B37" s="5"/>
      <c r="C37" s="5"/>
      <c r="D37" s="5"/>
      <c r="E37" s="5"/>
      <c r="F37" s="5"/>
      <c r="G37" s="5"/>
      <c r="H37" s="5"/>
      <c r="I37" s="5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</row>
    <row r="67" spans="1: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</row>
    <row r="68" spans="1: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</row>
    <row r="69" spans="1: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</row>
    <row r="70" spans="1: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</row>
    <row r="71" spans="1: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</row>
    <row r="72" spans="1: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</row>
    <row r="73" spans="1: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</row>
    <row r="74" spans="1: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</row>
    <row r="75" spans="1: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</row>
    <row r="76" spans="1: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</row>
    <row r="77" spans="1: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</row>
    <row r="78" spans="1: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</row>
    <row r="79" spans="1: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</row>
    <row r="80" spans="1: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</row>
    <row r="81" spans="1: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</row>
    <row r="82" spans="1: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</row>
    <row r="83" spans="1: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</row>
    <row r="84" spans="1: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</row>
    <row r="85" spans="1: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</row>
    <row r="86" spans="1: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</row>
    <row r="87" spans="1: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</row>
    <row r="88" spans="1: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</row>
    <row r="89" spans="1: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</row>
    <row r="90" spans="1: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</row>
    <row r="91" spans="1: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</row>
    <row r="92" spans="1: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</row>
    <row r="93" spans="1: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</row>
    <row r="94" spans="1: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</row>
    <row r="95" spans="1: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</row>
    <row r="96" spans="1: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</row>
    <row r="97" spans="1: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</row>
    <row r="98" spans="1: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</row>
    <row r="99" spans="1: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</row>
    <row r="100" spans="1: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</row>
    <row r="101" spans="1: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</row>
    <row r="102" spans="1: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</row>
    <row r="103" spans="1: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</row>
    <row r="104" spans="1: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</row>
    <row r="105" spans="1: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</row>
    <row r="106" spans="1: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</row>
    <row r="107" spans="1: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</row>
    <row r="108" spans="1: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</row>
    <row r="109" spans="1: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</row>
    <row r="110" spans="1: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</row>
    <row r="111" spans="1: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</row>
    <row r="112" spans="1: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</row>
    <row r="113" spans="1: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</row>
    <row r="114" spans="1: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</row>
    <row r="115" spans="1: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</row>
    <row r="116" spans="1: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</row>
    <row r="117" spans="1: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</row>
    <row r="118" spans="1: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</row>
    <row r="119" spans="1: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</row>
    <row r="120" spans="1: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</row>
    <row r="121" spans="1: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</row>
    <row r="122" spans="1: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</row>
    <row r="123" spans="1: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</row>
    <row r="124" spans="1: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</row>
    <row r="125" spans="1: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</row>
    <row r="126" spans="1: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</row>
    <row r="127" spans="1: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</row>
    <row r="128" spans="1: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</row>
    <row r="129" spans="1: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</row>
    <row r="130" spans="1: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</row>
    <row r="131" spans="1: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</row>
    <row r="132" spans="1: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</row>
    <row r="133" spans="1: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</row>
    <row r="134" spans="1: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</row>
    <row r="135" spans="1: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</row>
    <row r="136" spans="1: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</row>
    <row r="137" spans="1: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</row>
    <row r="138" spans="1: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</row>
    <row r="139" spans="1: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</row>
    <row r="140" spans="1: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</row>
    <row r="141" spans="1: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</row>
    <row r="142" spans="1: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</row>
    <row r="143" spans="1: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</row>
    <row r="144" spans="1: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</row>
    <row r="145" spans="1: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</row>
    <row r="146" spans="1: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</row>
    <row r="147" spans="1: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</row>
    <row r="148" spans="1: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</row>
    <row r="149" spans="1: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</row>
    <row r="150" spans="1: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</row>
    <row r="151" spans="1: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</row>
    <row r="152" spans="1: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</row>
    <row r="153" spans="1: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</row>
    <row r="154" spans="1: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</row>
    <row r="155" spans="1: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</row>
    <row r="156" spans="1: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</row>
    <row r="157" spans="1: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</row>
    <row r="158" spans="1: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</row>
    <row r="159" spans="1: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</row>
    <row r="160" spans="1: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</row>
    <row r="161" spans="1: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</row>
    <row r="162" spans="1: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</row>
    <row r="163" spans="1: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</row>
    <row r="164" spans="1: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</row>
    <row r="165" spans="1: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</row>
    <row r="166" spans="1: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</row>
    <row r="167" spans="1: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</row>
    <row r="168" spans="1: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</row>
    <row r="169" spans="1: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</row>
    <row r="170" spans="1: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</row>
    <row r="171" spans="1: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</row>
    <row r="172" spans="1: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</row>
    <row r="173" spans="1: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</row>
    <row r="174" spans="1: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</row>
    <row r="175" spans="1: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</row>
    <row r="176" spans="1: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</row>
    <row r="177" spans="1: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</row>
    <row r="178" spans="1: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</row>
    <row r="179" spans="1: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</row>
    <row r="180" spans="1: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</row>
    <row r="181" spans="1: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</row>
    <row r="182" spans="1: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</row>
    <row r="183" spans="1: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</row>
    <row r="184" spans="1: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</row>
    <row r="185" spans="1: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</row>
    <row r="186" spans="1: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</row>
    <row r="187" spans="1: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</row>
    <row r="188" spans="1: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</row>
    <row r="189" spans="1: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</row>
    <row r="190" spans="1: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</row>
    <row r="191" spans="1: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</row>
    <row r="192" spans="1: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</row>
    <row r="193" spans="1: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</row>
    <row r="194" spans="1: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</row>
    <row r="195" spans="1: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</row>
    <row r="196" spans="1: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</row>
    <row r="197" spans="1: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</row>
    <row r="198" spans="1: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</row>
    <row r="199" spans="1: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</row>
    <row r="200" spans="1: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</row>
    <row r="201" spans="1: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</row>
    <row r="202" spans="1: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</row>
    <row r="203" spans="1: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</row>
    <row r="204" spans="1: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</row>
    <row r="205" spans="1: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</row>
    <row r="206" spans="1: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</row>
    <row r="207" spans="1: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</row>
    <row r="208" spans="1: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</row>
    <row r="209" spans="1: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</row>
    <row r="210" spans="1: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</row>
    <row r="211" spans="1: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</row>
    <row r="212" spans="1: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</row>
    <row r="213" spans="1: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</row>
    <row r="214" spans="1: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</row>
    <row r="215" spans="1: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</row>
    <row r="216" spans="1: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</row>
    <row r="217" spans="1: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</row>
    <row r="218" spans="1: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</row>
    <row r="219" spans="1: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</row>
    <row r="220" spans="1: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</row>
    <row r="221" spans="1: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</row>
    <row r="222" spans="1: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</row>
    <row r="223" spans="1: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</row>
    <row r="224" spans="1: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</row>
    <row r="225" spans="1: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</row>
    <row r="226" spans="1: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</row>
    <row r="227" spans="1: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</row>
    <row r="228" spans="1: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</row>
    <row r="229" spans="1: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</row>
    <row r="230" spans="1: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</row>
    <row r="231" spans="1: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</row>
    <row r="232" spans="1: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</row>
    <row r="233" spans="1: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</row>
    <row r="234" spans="1: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</row>
    <row r="235" spans="1: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</row>
    <row r="236" spans="1: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</row>
    <row r="237" spans="1: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</row>
    <row r="238" spans="1: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</row>
    <row r="239" spans="1: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</row>
    <row r="240" spans="1: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</row>
    <row r="241" spans="1: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</row>
    <row r="242" spans="1: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</row>
    <row r="243" spans="1: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</row>
    <row r="244" spans="1: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</row>
    <row r="245" spans="1: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</row>
    <row r="246" spans="1: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</row>
    <row r="247" spans="1: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</row>
    <row r="248" spans="1: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</row>
    <row r="249" spans="1: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</row>
    <row r="250" spans="1: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</row>
    <row r="251" spans="1: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</row>
    <row r="252" spans="1: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</row>
    <row r="253" spans="1: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</row>
    <row r="254" spans="1: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</row>
    <row r="255" spans="1: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</row>
    <row r="256" spans="1: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</row>
    <row r="257" spans="1: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</row>
    <row r="258" spans="1: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</row>
    <row r="259" spans="1: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</row>
    <row r="260" spans="1: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</row>
    <row r="261" spans="1: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</row>
    <row r="262" spans="1: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</row>
    <row r="263" spans="1: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</row>
    <row r="264" spans="1: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</row>
    <row r="265" spans="1: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</row>
    <row r="266" spans="1: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</row>
    <row r="267" spans="1: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</row>
    <row r="268" spans="1: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</row>
    <row r="269" spans="1: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</row>
    <row r="270" spans="1: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</row>
    <row r="271" spans="1: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</row>
    <row r="272" spans="1: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</row>
    <row r="273" spans="1: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</row>
    <row r="274" spans="1: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</row>
    <row r="275" spans="1: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</row>
    <row r="276" spans="1: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</row>
    <row r="277" spans="1: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</row>
    <row r="278" spans="1: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</row>
    <row r="279" spans="1: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</row>
    <row r="280" spans="1: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</row>
    <row r="281" spans="1: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</row>
    <row r="282" spans="1: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</row>
    <row r="283" spans="1: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</row>
    <row r="284" spans="1: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</row>
    <row r="285" spans="1: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</row>
    <row r="286" spans="1: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</row>
    <row r="287" spans="1: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</row>
    <row r="288" spans="1: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</row>
    <row r="289" spans="1: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</row>
    <row r="290" spans="1: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</row>
    <row r="291" spans="1: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</row>
    <row r="292" spans="1: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</row>
    <row r="293" spans="1: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</row>
    <row r="294" spans="1: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</row>
    <row r="295" spans="1: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</row>
    <row r="296" spans="1: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</row>
    <row r="297" spans="1: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</row>
    <row r="298" spans="1: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</row>
    <row r="299" spans="1: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</row>
    <row r="300" spans="1: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</row>
    <row r="301" spans="1: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</row>
    <row r="302" spans="1: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</row>
    <row r="303" spans="1: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</row>
    <row r="304" spans="1: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</row>
    <row r="305" spans="1:5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</row>
    <row r="306" spans="1:5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</row>
    <row r="307" spans="1:5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</row>
    <row r="308" spans="1:5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</row>
    <row r="309" spans="1:5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</row>
    <row r="310" spans="1:5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</row>
    <row r="311" spans="1:5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</row>
    <row r="312" spans="1:5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</row>
    <row r="313" spans="1:5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</row>
    <row r="314" spans="1:5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</row>
    <row r="315" spans="1:5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</row>
    <row r="316" spans="1:5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</row>
    <row r="317" spans="1:5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</row>
    <row r="318" spans="1:5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</row>
    <row r="319" spans="1:5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</row>
    <row r="320" spans="1:5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</row>
    <row r="321" spans="1:5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</row>
    <row r="322" spans="1:5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</row>
    <row r="323" spans="1:5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</row>
    <row r="324" spans="1:5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</row>
    <row r="325" spans="1:5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</row>
    <row r="326" spans="1:5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</row>
    <row r="327" spans="1:5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</row>
    <row r="328" spans="1:5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</row>
    <row r="329" spans="1:5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</row>
    <row r="330" spans="1:5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</row>
    <row r="331" spans="1:5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</row>
    <row r="332" spans="1:5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</row>
    <row r="333" spans="1:5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</row>
    <row r="334" spans="1:5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</row>
    <row r="335" spans="1:5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</row>
    <row r="336" spans="1:5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</row>
    <row r="337" spans="1:5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</row>
    <row r="338" spans="1:5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</row>
    <row r="339" spans="1:5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</row>
    <row r="340" spans="1:5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</row>
    <row r="341" spans="1:5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</row>
    <row r="342" spans="1:5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</row>
    <row r="343" spans="1:5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</row>
    <row r="344" spans="1:5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</row>
    <row r="345" spans="1:5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</row>
    <row r="346" spans="1:5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</row>
    <row r="347" spans="1:5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</row>
    <row r="348" spans="1:5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</row>
    <row r="349" spans="1:5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</row>
    <row r="350" spans="1:5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</row>
    <row r="351" spans="1:5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</row>
    <row r="352" spans="1:5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</row>
    <row r="353" spans="1:5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</row>
    <row r="354" spans="1:5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</row>
    <row r="355" spans="1:5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</row>
    <row r="356" spans="1:5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</row>
    <row r="357" spans="1:5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</row>
    <row r="358" spans="1:5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</row>
    <row r="359" spans="1:5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</row>
    <row r="360" spans="1:5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</row>
    <row r="361" spans="1:5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</row>
    <row r="362" spans="1:5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</row>
    <row r="363" spans="1:5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</row>
    <row r="364" spans="1:5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</row>
    <row r="365" spans="1:5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</row>
    <row r="366" spans="1:5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</row>
    <row r="367" spans="1:5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</row>
    <row r="368" spans="1:5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</row>
    <row r="369" spans="1:5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</row>
    <row r="370" spans="1:5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</row>
    <row r="371" spans="1:5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</row>
    <row r="372" spans="1:5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</row>
    <row r="373" spans="1:5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</row>
    <row r="374" spans="1:5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</row>
    <row r="375" spans="1:5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</row>
    <row r="376" spans="1:5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</row>
    <row r="377" spans="1:5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</row>
    <row r="378" spans="1:5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</row>
    <row r="379" spans="1:5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</row>
    <row r="380" spans="1:5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</row>
    <row r="381" spans="1:5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</row>
    <row r="382" spans="1:5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</row>
    <row r="383" spans="1:5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</row>
    <row r="384" spans="1:5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</row>
    <row r="385" spans="1:5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</row>
    <row r="386" spans="1:5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</row>
    <row r="387" spans="1:5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</row>
    <row r="388" spans="1:5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</row>
    <row r="389" spans="1:5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</row>
    <row r="390" spans="1:5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</row>
    <row r="391" spans="1:5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</row>
    <row r="392" spans="1:5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</row>
    <row r="393" spans="1:5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</row>
    <row r="394" spans="1:5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</row>
    <row r="395" spans="1:5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</row>
    <row r="396" spans="1:5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</row>
    <row r="397" spans="1:5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</row>
    <row r="398" spans="1:5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</row>
    <row r="399" spans="1:5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</row>
    <row r="400" spans="1:5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</row>
    <row r="401" spans="1:5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</row>
    <row r="402" spans="1:5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</row>
    <row r="403" spans="1:5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</row>
    <row r="404" spans="1:5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</row>
    <row r="405" spans="1:5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</row>
    <row r="406" spans="1:5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</row>
    <row r="407" spans="1:5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</row>
    <row r="408" spans="1:5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</row>
    <row r="409" spans="1:5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</row>
    <row r="410" spans="1:5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1:5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</row>
    <row r="412" spans="1:5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</row>
    <row r="413" spans="1:5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</row>
    <row r="414" spans="1:5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</row>
    <row r="415" spans="1:5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</row>
    <row r="416" spans="1:5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</row>
    <row r="417" spans="1:5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1:5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</row>
    <row r="419" spans="1:5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</row>
    <row r="420" spans="1:5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</row>
    <row r="421" spans="1:5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</row>
    <row r="422" spans="1:5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</row>
    <row r="423" spans="1:5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</row>
    <row r="424" spans="1:5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</row>
    <row r="425" spans="1:5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</row>
    <row r="426" spans="1:5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</row>
    <row r="427" spans="1:5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</row>
    <row r="428" spans="1:5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</row>
    <row r="429" spans="1:5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</row>
    <row r="430" spans="1:5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</row>
    <row r="431" spans="1:5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</row>
    <row r="432" spans="1:5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</row>
    <row r="433" spans="1:5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</row>
    <row r="434" spans="1:5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</row>
    <row r="435" spans="1:5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</row>
    <row r="436" spans="1:5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</row>
    <row r="437" spans="1:5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</row>
    <row r="438" spans="1:5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</row>
    <row r="439" spans="1:5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</row>
    <row r="440" spans="1:5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</row>
    <row r="441" spans="1:5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</row>
    <row r="442" spans="1:5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</row>
    <row r="443" spans="1:5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</row>
    <row r="444" spans="1:5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</row>
    <row r="445" spans="1:5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</row>
    <row r="446" spans="1:5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</row>
    <row r="447" spans="1:5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</row>
    <row r="448" spans="1:5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</row>
    <row r="449" spans="1:5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</row>
    <row r="450" spans="1:5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</row>
  </sheetData>
  <sheetProtection password="E550" sheet="1" objects="1" scenarios="1" selectLockedCells="1"/>
  <mergeCells count="7">
    <mergeCell ref="H25:I25"/>
    <mergeCell ref="L9:M9"/>
    <mergeCell ref="C24:E26"/>
    <mergeCell ref="C9:D9"/>
    <mergeCell ref="B8:G8"/>
    <mergeCell ref="L16:M16"/>
    <mergeCell ref="L19:M19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44"/>
  <sheetViews>
    <sheetView topLeftCell="A10" workbookViewId="0">
      <selection activeCell="D19" sqref="D19"/>
    </sheetView>
  </sheetViews>
  <sheetFormatPr defaultRowHeight="15" x14ac:dyDescent="0.25"/>
  <cols>
    <col min="1" max="1" width="3.85546875" customWidth="1"/>
    <col min="2" max="2" width="12.7109375" customWidth="1"/>
    <col min="3" max="3" width="4.140625" customWidth="1"/>
    <col min="4" max="4" width="28" customWidth="1"/>
    <col min="5" max="5" width="20" customWidth="1"/>
    <col min="6" max="7" width="9.140625" customWidth="1"/>
    <col min="8" max="8" width="7.28515625" customWidth="1"/>
    <col min="9" max="9" width="14.140625" customWidth="1"/>
    <col min="10" max="10" width="4.140625" customWidth="1"/>
    <col min="11" max="11" width="3.85546875" customWidth="1"/>
    <col min="12" max="12" width="17.28515625" customWidth="1"/>
    <col min="13" max="13" width="4.140625" customWidth="1"/>
    <col min="15" max="15" width="12" customWidth="1"/>
    <col min="16" max="16" width="19.28515625" customWidth="1"/>
    <col min="17" max="17" width="27.7109375" customWidth="1"/>
    <col min="18" max="19" width="15.85546875" customWidth="1"/>
    <col min="20" max="20" width="11.7109375" customWidth="1"/>
    <col min="21" max="21" width="21.42578125" customWidth="1"/>
    <col min="22" max="22" width="20.42578125" customWidth="1"/>
    <col min="23" max="23" width="15.140625" customWidth="1"/>
    <col min="24" max="24" width="13.140625" customWidth="1"/>
  </cols>
  <sheetData>
    <row r="2" spans="2:25" x14ac:dyDescent="0.25">
      <c r="B2" t="s">
        <v>26</v>
      </c>
    </row>
    <row r="3" spans="2:25" x14ac:dyDescent="0.25">
      <c r="B3" t="s">
        <v>1</v>
      </c>
      <c r="C3" t="s">
        <v>27</v>
      </c>
      <c r="D3" t="s">
        <v>2</v>
      </c>
      <c r="E3" t="s">
        <v>14</v>
      </c>
      <c r="F3" t="s">
        <v>21</v>
      </c>
      <c r="G3" t="s">
        <v>28</v>
      </c>
      <c r="X3" s="21"/>
      <c r="Y3" s="21"/>
    </row>
    <row r="4" spans="2:25" x14ac:dyDescent="0.25">
      <c r="B4" t="s">
        <v>0</v>
      </c>
      <c r="C4" t="s">
        <v>29</v>
      </c>
      <c r="D4" t="s">
        <v>3</v>
      </c>
      <c r="E4" t="s">
        <v>15</v>
      </c>
      <c r="F4" t="s">
        <v>22</v>
      </c>
      <c r="G4" t="s">
        <v>30</v>
      </c>
      <c r="H4" s="22"/>
      <c r="Y4" s="21"/>
    </row>
    <row r="5" spans="2:25" x14ac:dyDescent="0.25">
      <c r="B5" t="s">
        <v>33</v>
      </c>
      <c r="C5" t="s">
        <v>34</v>
      </c>
      <c r="D5" t="s">
        <v>4</v>
      </c>
      <c r="E5" t="s">
        <v>35</v>
      </c>
      <c r="F5" t="s">
        <v>23</v>
      </c>
      <c r="G5" t="s">
        <v>36</v>
      </c>
      <c r="Y5" s="21"/>
    </row>
    <row r="6" spans="2:25" x14ac:dyDescent="0.25">
      <c r="B6" t="s">
        <v>38</v>
      </c>
      <c r="C6" t="s">
        <v>39</v>
      </c>
      <c r="D6" t="s">
        <v>40</v>
      </c>
      <c r="E6" t="s">
        <v>17</v>
      </c>
      <c r="F6" t="s">
        <v>24</v>
      </c>
      <c r="Y6" s="21"/>
    </row>
    <row r="7" spans="2:25" x14ac:dyDescent="0.25">
      <c r="D7" t="s">
        <v>6</v>
      </c>
      <c r="Y7" s="21"/>
    </row>
    <row r="8" spans="2:25" x14ac:dyDescent="0.25">
      <c r="D8" t="s">
        <v>7</v>
      </c>
      <c r="Y8" s="21"/>
    </row>
    <row r="9" spans="2:25" x14ac:dyDescent="0.25">
      <c r="D9" t="s">
        <v>9</v>
      </c>
      <c r="Y9" s="21"/>
    </row>
    <row r="10" spans="2:25" x14ac:dyDescent="0.25">
      <c r="D10" t="s">
        <v>8</v>
      </c>
      <c r="Y10" s="21"/>
    </row>
    <row r="11" spans="2:25" x14ac:dyDescent="0.25">
      <c r="Y11" s="21"/>
    </row>
    <row r="12" spans="2:25" x14ac:dyDescent="0.25">
      <c r="Y12" s="21"/>
    </row>
    <row r="13" spans="2:25" x14ac:dyDescent="0.25">
      <c r="B13" t="s">
        <v>18</v>
      </c>
      <c r="C13" t="s">
        <v>42</v>
      </c>
      <c r="D13" t="s">
        <v>18</v>
      </c>
      <c r="E13" t="s">
        <v>18</v>
      </c>
      <c r="Y13" s="21"/>
    </row>
    <row r="14" spans="2:25" x14ac:dyDescent="0.25">
      <c r="B14" t="s">
        <v>19</v>
      </c>
      <c r="D14" t="s">
        <v>19</v>
      </c>
      <c r="E14" t="s">
        <v>19</v>
      </c>
      <c r="W14" s="21"/>
      <c r="X14" s="21"/>
      <c r="Y14" s="21"/>
    </row>
    <row r="15" spans="2:25" x14ac:dyDescent="0.25">
      <c r="B15" t="s">
        <v>20</v>
      </c>
      <c r="D15" t="s">
        <v>20</v>
      </c>
      <c r="E15" t="s">
        <v>20</v>
      </c>
      <c r="I15" t="s">
        <v>1</v>
      </c>
      <c r="J15" s="23" t="str">
        <f t="shared" ref="J15:J20" si="0">VLOOKUP($I$15,$B$3:$C$6,2,FALSE)</f>
        <v>A</v>
      </c>
      <c r="K15" s="23" t="str">
        <f t="shared" ref="K15:K20" si="1">CONCATENATE($J$15&amp;"_range")</f>
        <v>A_range</v>
      </c>
      <c r="L15" t="s">
        <v>3</v>
      </c>
      <c r="M15" s="24" t="str">
        <f t="shared" ref="M15:M20" si="2">CONCATENATE($J$15&amp;"_fatality")</f>
        <v>A_fatality</v>
      </c>
      <c r="N15" t="s">
        <v>18</v>
      </c>
      <c r="W15" s="21"/>
      <c r="X15" s="21"/>
      <c r="Y15" s="21"/>
    </row>
    <row r="16" spans="2:25" x14ac:dyDescent="0.25">
      <c r="I16" t="s">
        <v>26</v>
      </c>
      <c r="J16" s="23" t="str">
        <f t="shared" si="0"/>
        <v>A</v>
      </c>
      <c r="K16" s="23" t="str">
        <f t="shared" si="1"/>
        <v>A_range</v>
      </c>
      <c r="M16" s="24" t="str">
        <f t="shared" si="2"/>
        <v>A_fatality</v>
      </c>
      <c r="Y16" s="21"/>
    </row>
    <row r="17" spans="2:25" x14ac:dyDescent="0.25">
      <c r="I17" t="s">
        <v>26</v>
      </c>
      <c r="J17" s="23" t="str">
        <f t="shared" si="0"/>
        <v>A</v>
      </c>
      <c r="K17" s="23" t="str">
        <f t="shared" si="1"/>
        <v>A_range</v>
      </c>
      <c r="M17" s="24" t="str">
        <f t="shared" si="2"/>
        <v>A_fatality</v>
      </c>
      <c r="Y17" s="21"/>
    </row>
    <row r="18" spans="2:25" x14ac:dyDescent="0.25">
      <c r="I18" t="s">
        <v>26</v>
      </c>
      <c r="J18" s="23" t="str">
        <f t="shared" si="0"/>
        <v>A</v>
      </c>
      <c r="K18" s="23" t="str">
        <f t="shared" si="1"/>
        <v>A_range</v>
      </c>
      <c r="M18" s="24" t="str">
        <f t="shared" si="2"/>
        <v>A_fatality</v>
      </c>
      <c r="Y18" s="21"/>
    </row>
    <row r="19" spans="2:25" x14ac:dyDescent="0.25">
      <c r="B19" t="s">
        <v>37</v>
      </c>
      <c r="I19" t="s">
        <v>26</v>
      </c>
      <c r="J19" s="23" t="str">
        <f t="shared" si="0"/>
        <v>A</v>
      </c>
      <c r="K19" s="23" t="str">
        <f t="shared" si="1"/>
        <v>A_range</v>
      </c>
      <c r="M19" s="24" t="str">
        <f t="shared" si="2"/>
        <v>A_fatality</v>
      </c>
      <c r="Y19" s="21"/>
    </row>
    <row r="20" spans="2:25" x14ac:dyDescent="0.25">
      <c r="B20" t="s">
        <v>41</v>
      </c>
      <c r="I20" t="s">
        <v>26</v>
      </c>
      <c r="J20" s="23" t="str">
        <f t="shared" si="0"/>
        <v>A</v>
      </c>
      <c r="K20" s="23" t="str">
        <f t="shared" si="1"/>
        <v>A_range</v>
      </c>
      <c r="M20" s="24" t="str">
        <f t="shared" si="2"/>
        <v>A_fatality</v>
      </c>
      <c r="Y20" s="21"/>
    </row>
    <row r="21" spans="2:25" x14ac:dyDescent="0.25">
      <c r="D21" s="21" t="s">
        <v>18</v>
      </c>
      <c r="E21" s="21" t="s">
        <v>19</v>
      </c>
      <c r="F21" s="21" t="s">
        <v>20</v>
      </c>
      <c r="G21" s="21" t="s">
        <v>10</v>
      </c>
      <c r="H21" s="21" t="s">
        <v>13</v>
      </c>
      <c r="Y21" s="21"/>
    </row>
    <row r="22" spans="2:25" x14ac:dyDescent="0.25">
      <c r="G22" s="21"/>
      <c r="H22" s="21"/>
      <c r="Y22" s="21"/>
    </row>
    <row r="23" spans="2:25" x14ac:dyDescent="0.25">
      <c r="B23" t="s">
        <v>1</v>
      </c>
      <c r="D23" s="21">
        <v>9</v>
      </c>
      <c r="E23" s="21">
        <v>11</v>
      </c>
      <c r="F23" s="21">
        <v>13</v>
      </c>
      <c r="G23" s="21">
        <v>6</v>
      </c>
      <c r="H23" s="21">
        <v>10</v>
      </c>
      <c r="Y23" s="21"/>
    </row>
    <row r="24" spans="2:25" x14ac:dyDescent="0.25">
      <c r="D24" s="21">
        <v>1</v>
      </c>
      <c r="E24" s="21">
        <v>3</v>
      </c>
      <c r="F24" s="21">
        <v>5</v>
      </c>
      <c r="G24" s="21">
        <v>24</v>
      </c>
      <c r="H24" s="21">
        <v>35</v>
      </c>
      <c r="W24" s="21"/>
      <c r="X24" s="21"/>
      <c r="Y24" s="21"/>
    </row>
    <row r="25" spans="2:25" x14ac:dyDescent="0.25">
      <c r="D25" s="21">
        <v>1</v>
      </c>
      <c r="E25" s="21">
        <v>3</v>
      </c>
      <c r="F25" s="21">
        <v>5</v>
      </c>
      <c r="G25" s="21">
        <v>140</v>
      </c>
      <c r="H25" s="21">
        <v>210</v>
      </c>
      <c r="W25" s="21"/>
      <c r="X25" s="21"/>
      <c r="Y25" s="21"/>
    </row>
    <row r="26" spans="2:25" x14ac:dyDescent="0.25">
      <c r="D26" s="21">
        <v>1</v>
      </c>
      <c r="E26" s="21">
        <v>3.5</v>
      </c>
      <c r="F26" s="21">
        <v>6</v>
      </c>
      <c r="G26" s="21">
        <v>350</v>
      </c>
      <c r="H26" s="21">
        <v>350</v>
      </c>
      <c r="Y26" s="21"/>
    </row>
    <row r="27" spans="2:25" x14ac:dyDescent="0.25">
      <c r="D27" s="21"/>
      <c r="E27" s="21"/>
      <c r="F27" s="21"/>
      <c r="G27" s="21"/>
      <c r="H27" s="21"/>
      <c r="Y27" s="21"/>
    </row>
    <row r="28" spans="2:25" x14ac:dyDescent="0.25">
      <c r="B28" t="s">
        <v>33</v>
      </c>
      <c r="D28" s="21">
        <v>7</v>
      </c>
      <c r="E28" s="21">
        <v>9</v>
      </c>
      <c r="F28" s="21">
        <v>11</v>
      </c>
      <c r="G28" s="21">
        <v>100</v>
      </c>
      <c r="H28" s="21">
        <v>130</v>
      </c>
      <c r="Y28" s="21"/>
    </row>
    <row r="29" spans="2:25" x14ac:dyDescent="0.25">
      <c r="D29" s="21">
        <v>1.5</v>
      </c>
      <c r="E29" s="21">
        <v>2.5</v>
      </c>
      <c r="F29" s="21">
        <v>4</v>
      </c>
      <c r="G29" s="21">
        <v>600</v>
      </c>
      <c r="H29" s="21">
        <v>600</v>
      </c>
      <c r="Y29" s="21"/>
    </row>
    <row r="30" spans="2:25" x14ac:dyDescent="0.25">
      <c r="D30" s="21">
        <v>0.75</v>
      </c>
      <c r="E30" s="21">
        <v>1</v>
      </c>
      <c r="F30" s="21">
        <v>2</v>
      </c>
      <c r="G30" s="21">
        <v>900</v>
      </c>
      <c r="H30" s="21">
        <v>900</v>
      </c>
      <c r="Y30" s="21"/>
    </row>
    <row r="31" spans="2:25" x14ac:dyDescent="0.25">
      <c r="D31" s="21">
        <v>0.25</v>
      </c>
      <c r="E31" s="21">
        <v>0.75</v>
      </c>
      <c r="F31" s="21">
        <v>1.5</v>
      </c>
      <c r="G31" s="21">
        <v>1400</v>
      </c>
      <c r="H31" s="21">
        <v>1400</v>
      </c>
      <c r="Y31" s="21"/>
    </row>
    <row r="32" spans="2:25" x14ac:dyDescent="0.25">
      <c r="D32" s="21"/>
      <c r="E32" s="21"/>
      <c r="F32" s="21"/>
      <c r="G32" s="21"/>
      <c r="H32" s="21"/>
      <c r="Y32" s="21"/>
    </row>
    <row r="33" spans="2:25" x14ac:dyDescent="0.25">
      <c r="B33" t="s">
        <v>38</v>
      </c>
      <c r="D33" s="21">
        <v>7</v>
      </c>
      <c r="E33" s="21">
        <v>9</v>
      </c>
      <c r="F33" s="21">
        <v>11</v>
      </c>
      <c r="G33" s="21">
        <v>8</v>
      </c>
      <c r="H33" s="21">
        <v>10</v>
      </c>
      <c r="Y33" s="21"/>
    </row>
    <row r="34" spans="2:25" x14ac:dyDescent="0.25">
      <c r="D34" s="21">
        <v>3</v>
      </c>
      <c r="E34" s="21">
        <v>5</v>
      </c>
      <c r="F34" s="21">
        <v>7</v>
      </c>
      <c r="G34" s="21">
        <v>65</v>
      </c>
      <c r="H34" s="21">
        <v>80</v>
      </c>
      <c r="Y34" s="21"/>
    </row>
    <row r="35" spans="2:25" x14ac:dyDescent="0.25">
      <c r="D35" s="21">
        <v>1</v>
      </c>
      <c r="E35" s="21">
        <v>4</v>
      </c>
      <c r="F35" s="21">
        <v>9</v>
      </c>
      <c r="G35" s="21">
        <v>170</v>
      </c>
      <c r="H35" s="21">
        <v>170</v>
      </c>
      <c r="Y35" s="21"/>
    </row>
    <row r="36" spans="2:25" x14ac:dyDescent="0.25">
      <c r="B36" t="s">
        <v>11</v>
      </c>
      <c r="C36" t="s">
        <v>12</v>
      </c>
      <c r="D36" t="s">
        <v>13</v>
      </c>
      <c r="E36" t="s">
        <v>10</v>
      </c>
      <c r="Y36" s="21"/>
    </row>
    <row r="37" spans="2:25" x14ac:dyDescent="0.25">
      <c r="B37">
        <v>4.75</v>
      </c>
      <c r="C37">
        <v>56</v>
      </c>
      <c r="D37">
        <v>8</v>
      </c>
      <c r="E37">
        <v>6</v>
      </c>
      <c r="Y37" s="21"/>
    </row>
    <row r="38" spans="2:25" x14ac:dyDescent="0.25">
      <c r="B38">
        <v>14</v>
      </c>
      <c r="C38">
        <v>440</v>
      </c>
      <c r="D38">
        <v>4.5</v>
      </c>
      <c r="E38">
        <v>4.5</v>
      </c>
      <c r="Y38" s="21"/>
    </row>
    <row r="39" spans="2:25" x14ac:dyDescent="0.25">
      <c r="B39">
        <v>11</v>
      </c>
      <c r="C39">
        <v>440</v>
      </c>
      <c r="D39">
        <v>8</v>
      </c>
      <c r="E39">
        <v>6</v>
      </c>
      <c r="Y39" s="21"/>
    </row>
    <row r="40" spans="2:25" x14ac:dyDescent="0.25">
      <c r="B40">
        <v>7</v>
      </c>
      <c r="C40">
        <v>107.5</v>
      </c>
      <c r="D40">
        <v>25</v>
      </c>
      <c r="E40">
        <v>20</v>
      </c>
      <c r="Y40" s="21"/>
    </row>
    <row r="41" spans="2:25" x14ac:dyDescent="0.25">
      <c r="B41">
        <v>12</v>
      </c>
      <c r="C41">
        <v>126</v>
      </c>
      <c r="D41">
        <v>35</v>
      </c>
      <c r="E41">
        <v>33.5</v>
      </c>
      <c r="Y41" s="21"/>
    </row>
    <row r="42" spans="2:25" x14ac:dyDescent="0.25">
      <c r="B42">
        <v>5.5</v>
      </c>
      <c r="C42">
        <v>210</v>
      </c>
      <c r="D42">
        <v>20</v>
      </c>
      <c r="E42">
        <v>15</v>
      </c>
      <c r="Y42" s="21"/>
    </row>
    <row r="43" spans="2:25" x14ac:dyDescent="0.25">
      <c r="B43">
        <v>5.5</v>
      </c>
      <c r="C43">
        <v>180</v>
      </c>
      <c r="D43">
        <v>30</v>
      </c>
      <c r="E43">
        <v>29</v>
      </c>
    </row>
    <row r="44" spans="2:25" x14ac:dyDescent="0.25">
      <c r="B44">
        <v>30</v>
      </c>
      <c r="C44">
        <v>180</v>
      </c>
      <c r="D44">
        <v>75</v>
      </c>
      <c r="E44">
        <v>75</v>
      </c>
    </row>
  </sheetData>
  <dataValidations count="5">
    <dataValidation type="list" showInputMessage="1" showErrorMessage="1" sqref="L15:L20">
      <formula1>INDIRECT(K15)</formula1>
    </dataValidation>
    <dataValidation type="list" allowBlank="1" showInputMessage="1" showErrorMessage="1" sqref="S14:S15">
      <formula1>YesNo</formula1>
    </dataValidation>
    <dataValidation type="list" allowBlank="1" showInputMessage="1" showErrorMessage="1" sqref="N15:N20">
      <formula1>INDIRECT($M$15)</formula1>
    </dataValidation>
    <dataValidation type="list" allowBlank="1" showInputMessage="1" showErrorMessage="1" sqref="I15:I20">
      <formula1>categories</formula1>
    </dataValidation>
    <dataValidation type="custom" allowBlank="1" showInputMessage="1" showErrorMessage="1" sqref="H4">
      <formula1>"if(G6=""flue"",F4:F7,"""")"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Instructions 1</vt:lpstr>
      <vt:lpstr>Instructions 2</vt:lpstr>
      <vt:lpstr>Poultry</vt:lpstr>
      <vt:lpstr>Swine</vt:lpstr>
      <vt:lpstr>Cattle_Horse</vt:lpstr>
      <vt:lpstr>Sheep_Goat</vt:lpstr>
      <vt:lpstr>Windrow and Bin Sizing</vt:lpstr>
      <vt:lpstr>Sheet3</vt:lpstr>
      <vt:lpstr>A_fatality</vt:lpstr>
      <vt:lpstr>categories</vt:lpstr>
      <vt:lpstr>YesNo</vt:lpstr>
    </vt:vector>
  </TitlesOfParts>
  <Company>University of Kentucky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donald.stamper</dc:creator>
  <cp:lastModifiedBy>Donnie Stamper</cp:lastModifiedBy>
  <cp:lastPrinted>2009-06-02T12:02:37Z</cp:lastPrinted>
  <dcterms:created xsi:type="dcterms:W3CDTF">2008-12-01T14:48:41Z</dcterms:created>
  <dcterms:modified xsi:type="dcterms:W3CDTF">2016-09-14T18:20:41Z</dcterms:modified>
</cp:coreProperties>
</file>