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16" windowWidth="14265" windowHeight="7440" activeTab="0"/>
  </bookViews>
  <sheets>
    <sheet name="Bins" sheetId="1" r:id="rId1"/>
    <sheet name="Flat Storage" sheetId="2" r:id="rId2"/>
    <sheet name="Silos" sheetId="3" r:id="rId3"/>
    <sheet name="Piles" sheetId="4" r:id="rId4"/>
    <sheet name="Bags" sheetId="5" r:id="rId5"/>
  </sheets>
  <definedNames>
    <definedName name="_xlnm.Print_Area" localSheetId="0">'Bins'!$C$2:$T$36</definedName>
  </definedNames>
  <calcPr fullCalcOnLoad="1"/>
</workbook>
</file>

<file path=xl/sharedStrings.xml><?xml version="1.0" encoding="utf-8"?>
<sst xmlns="http://schemas.openxmlformats.org/spreadsheetml/2006/main" count="125" uniqueCount="58">
  <si>
    <t>Grain</t>
  </si>
  <si>
    <t>depth</t>
  </si>
  <si>
    <t>ft</t>
  </si>
  <si>
    <t>Angle of</t>
  </si>
  <si>
    <t>Repose</t>
  </si>
  <si>
    <t>Factor</t>
  </si>
  <si>
    <t>Corn</t>
  </si>
  <si>
    <t>Soybeans</t>
  </si>
  <si>
    <t>Wheat</t>
  </si>
  <si>
    <t>Storage capacity of level full round grain bins.</t>
  </si>
  <si>
    <t>(Based on 1.245 cu ft = 1 bushel. Estimates vary by material density, packing and shape of grain surface.)</t>
  </si>
  <si>
    <t>bu</t>
  </si>
  <si>
    <t>Storage capacity above level fill.</t>
  </si>
  <si>
    <t>Bin diameter, ft</t>
  </si>
  <si>
    <t>Building / warehouse:</t>
  </si>
  <si>
    <t>Building</t>
  </si>
  <si>
    <t>Grain height</t>
  </si>
  <si>
    <t>Building capacity</t>
  </si>
  <si>
    <t>Total</t>
  </si>
  <si>
    <t>width</t>
  </si>
  <si>
    <t>length</t>
  </si>
  <si>
    <t>wall</t>
  </si>
  <si>
    <t>peak</t>
  </si>
  <si>
    <t>ends</t>
  </si>
  <si>
    <t>middle</t>
  </si>
  <si>
    <t>base</t>
  </si>
  <si>
    <t>total</t>
  </si>
  <si>
    <t>Airflow</t>
  </si>
  <si>
    <t>cfm</t>
  </si>
  <si>
    <t>Grain:</t>
  </si>
  <si>
    <t>Angle of Repose:</t>
  </si>
  <si>
    <t>Range:</t>
  </si>
  <si>
    <t>21 to 26</t>
  </si>
  <si>
    <t>Multiplier:</t>
  </si>
  <si>
    <t>Grain Pile:</t>
  </si>
  <si>
    <t>Diameter</t>
  </si>
  <si>
    <t>Wall ht</t>
  </si>
  <si>
    <t>Peak ht</t>
  </si>
  <si>
    <t>Capacity</t>
  </si>
  <si>
    <t>Grain Storage Capacity of Buildings/Warehouses</t>
  </si>
  <si>
    <t>Prepared by:</t>
  </si>
  <si>
    <t xml:space="preserve"> Extension Agricultural Engineer</t>
  </si>
  <si>
    <t xml:space="preserve"> Samuel G. McNeill, PhD, PE</t>
  </si>
  <si>
    <t xml:space="preserve"> Biosystems and Agricultural Engineering Department</t>
  </si>
  <si>
    <t xml:space="preserve"> University of Kentucky Research and Education Center</t>
  </si>
  <si>
    <t xml:space="preserve"> Princeton, KY 42445-0469</t>
  </si>
  <si>
    <t xml:space="preserve"> Phone: 270-365-7541 x 213</t>
  </si>
  <si>
    <t xml:space="preserve"> Email: sam.mcneill@uky.edu</t>
  </si>
  <si>
    <t>Storage capacity of full cones.</t>
  </si>
  <si>
    <t>Bag diameter, ft</t>
  </si>
  <si>
    <t>Bag length</t>
  </si>
  <si>
    <t>(Based on 1.245 cu ft = 1 bushel. Estimates vary by material density, packing and shape at end of the bag.)</t>
  </si>
  <si>
    <t>Grain storage capacity of large (silo-type) horizontal plastic grain bags.</t>
  </si>
  <si>
    <t xml:space="preserve">Based on 1.245 cu ft = 1 bushel. </t>
  </si>
  <si>
    <t>Estimates vary by packing, shape of grain surface and volume of aeration tubes.</t>
  </si>
  <si>
    <t>Silo diameter, ft</t>
  </si>
  <si>
    <t>Grain storage capacity of outdoor piles.</t>
  </si>
  <si>
    <t>Storage capacity for dry grain in tower silos.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</si>
</sst>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#,##0.0"/>
    <numFmt numFmtId="167" formatCode="#,##0.000"/>
    <numFmt numFmtId="168" formatCode="0.00000"/>
    <numFmt numFmtId="169" formatCode="0.0000"/>
    <numFmt numFmtId="170" formatCode="#,##0.0000"/>
    <numFmt numFmtId="171" formatCode="0.000000"/>
    <numFmt numFmtId="172" formatCode="0.0%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16"/>
      <color indexed="8"/>
      <name val="Times New Roman"/>
      <family val="0"/>
    </font>
    <font>
      <sz val="1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166" fontId="0" fillId="0" borderId="12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Fill="1" applyBorder="1" applyAlignment="1">
      <alignment horizontal="right"/>
    </xf>
    <xf numFmtId="0" fontId="42" fillId="0" borderId="17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165" fontId="0" fillId="0" borderId="12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8" xfId="0" applyNumberFormat="1" applyBorder="1" applyAlignment="1">
      <alignment/>
    </xf>
    <xf numFmtId="0" fontId="42" fillId="0" borderId="20" xfId="0" applyFont="1" applyFill="1" applyBorder="1" applyAlignment="1">
      <alignment horizontal="center"/>
    </xf>
    <xf numFmtId="0" fontId="42" fillId="0" borderId="21" xfId="0" applyFont="1" applyFill="1" applyBorder="1" applyAlignment="1">
      <alignment horizontal="center"/>
    </xf>
    <xf numFmtId="165" fontId="0" fillId="0" borderId="22" xfId="0" applyNumberFormat="1" applyBorder="1" applyAlignment="1">
      <alignment horizontal="right"/>
    </xf>
    <xf numFmtId="3" fontId="0" fillId="0" borderId="23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>
      <alignment horizontal="right"/>
    </xf>
    <xf numFmtId="3" fontId="0" fillId="0" borderId="24" xfId="0" applyNumberFormat="1" applyBorder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42" fillId="0" borderId="26" xfId="0" applyFont="1" applyBorder="1" applyAlignment="1">
      <alignment horizontal="center"/>
    </xf>
    <xf numFmtId="0" fontId="42" fillId="0" borderId="0" xfId="0" applyFont="1" applyAlignment="1">
      <alignment horizontal="center"/>
    </xf>
    <xf numFmtId="1" fontId="0" fillId="0" borderId="18" xfId="0" applyNumberForma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0" xfId="53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27" xfId="0" applyBorder="1" applyAlignment="1">
      <alignment/>
    </xf>
    <xf numFmtId="0" fontId="0" fillId="0" borderId="17" xfId="0" applyBorder="1" applyAlignment="1">
      <alignment horizontal="right"/>
    </xf>
    <xf numFmtId="0" fontId="0" fillId="0" borderId="28" xfId="0" applyBorder="1" applyAlignment="1">
      <alignment/>
    </xf>
    <xf numFmtId="0" fontId="0" fillId="0" borderId="20" xfId="0" applyBorder="1" applyAlignment="1">
      <alignment horizontal="right"/>
    </xf>
    <xf numFmtId="3" fontId="0" fillId="0" borderId="29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/>
    </xf>
    <xf numFmtId="0" fontId="0" fillId="0" borderId="34" xfId="0" applyBorder="1" applyAlignment="1">
      <alignment horizontal="right"/>
    </xf>
    <xf numFmtId="167" fontId="0" fillId="0" borderId="29" xfId="0" applyNumberFormat="1" applyFill="1" applyBorder="1" applyAlignment="1">
      <alignment/>
    </xf>
    <xf numFmtId="0" fontId="0" fillId="0" borderId="35" xfId="0" applyBorder="1" applyAlignment="1">
      <alignment horizontal="right"/>
    </xf>
    <xf numFmtId="166" fontId="0" fillId="0" borderId="13" xfId="0" applyNumberFormat="1" applyFill="1" applyBorder="1" applyAlignment="1">
      <alignment/>
    </xf>
    <xf numFmtId="166" fontId="0" fillId="0" borderId="21" xfId="0" applyNumberFormat="1" applyFill="1" applyBorder="1" applyAlignment="1">
      <alignment/>
    </xf>
    <xf numFmtId="167" fontId="0" fillId="0" borderId="30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 horizontal="right"/>
    </xf>
    <xf numFmtId="170" fontId="0" fillId="0" borderId="29" xfId="0" applyNumberFormat="1" applyFill="1" applyBorder="1" applyAlignment="1">
      <alignment/>
    </xf>
    <xf numFmtId="170" fontId="0" fillId="0" borderId="3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right"/>
    </xf>
    <xf numFmtId="165" fontId="0" fillId="0" borderId="0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3" fontId="0" fillId="0" borderId="36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0" xfId="0" applyNumberFormat="1" applyBorder="1" applyAlignment="1">
      <alignment/>
    </xf>
    <xf numFmtId="0" fontId="42" fillId="0" borderId="17" xfId="0" applyFont="1" applyBorder="1" applyAlignment="1">
      <alignment/>
    </xf>
    <xf numFmtId="0" fontId="42" fillId="0" borderId="20" xfId="0" applyFont="1" applyBorder="1" applyAlignment="1">
      <alignment/>
    </xf>
    <xf numFmtId="1" fontId="0" fillId="0" borderId="0" xfId="0" applyNumberFormat="1" applyAlignment="1">
      <alignment/>
    </xf>
    <xf numFmtId="0" fontId="0" fillId="0" borderId="25" xfId="0" applyBorder="1" applyAlignment="1">
      <alignment horizontal="right"/>
    </xf>
    <xf numFmtId="165" fontId="0" fillId="0" borderId="0" xfId="0" applyNumberFormat="1" applyAlignment="1">
      <alignment/>
    </xf>
    <xf numFmtId="10" fontId="0" fillId="0" borderId="0" xfId="59" applyNumberFormat="1" applyFont="1" applyAlignment="1">
      <alignment/>
    </xf>
    <xf numFmtId="0" fontId="42" fillId="0" borderId="13" xfId="0" applyFont="1" applyBorder="1" applyAlignment="1">
      <alignment/>
    </xf>
    <xf numFmtId="0" fontId="42" fillId="0" borderId="3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37" xfId="0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26" xfId="0" applyFont="1" applyBorder="1" applyAlignment="1">
      <alignment/>
    </xf>
    <xf numFmtId="0" fontId="42" fillId="0" borderId="12" xfId="0" applyFont="1" applyFill="1" applyBorder="1" applyAlignment="1">
      <alignment/>
    </xf>
    <xf numFmtId="0" fontId="42" fillId="0" borderId="21" xfId="0" applyFont="1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0" xfId="0" applyFont="1" applyAlignment="1">
      <alignment horizontal="right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43" xfId="0" applyBorder="1" applyAlignment="1">
      <alignment horizontal="center"/>
    </xf>
    <xf numFmtId="0" fontId="0" fillId="0" borderId="27" xfId="0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53</xdr:row>
      <xdr:rowOff>0</xdr:rowOff>
    </xdr:from>
    <xdr:to>
      <xdr:col>6</xdr:col>
      <xdr:colOff>514350</xdr:colOff>
      <xdr:row>57</xdr:row>
      <xdr:rowOff>85725</xdr:rowOff>
    </xdr:to>
    <xdr:pic>
      <xdr:nvPicPr>
        <xdr:cNvPr id="1" name="Picture 2" descr="https://www.uky.edu/bae/sites/www.uky.edu.bae/files/Biosystems%20and%20Agricultural%20Engineering%20Extensio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8639175"/>
          <a:ext cx="3457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0</xdr:rowOff>
    </xdr:from>
    <xdr:to>
      <xdr:col>6</xdr:col>
      <xdr:colOff>371475</xdr:colOff>
      <xdr:row>27</xdr:row>
      <xdr:rowOff>85725</xdr:rowOff>
    </xdr:to>
    <xdr:pic>
      <xdr:nvPicPr>
        <xdr:cNvPr id="1" name="Picture 2" descr="https://www.uky.edu/bae/sites/www.uky.edu.bae/files/Biosystems%20and%20Agricultural%20Engineering%20Extensio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743325"/>
          <a:ext cx="3457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48</xdr:row>
      <xdr:rowOff>0</xdr:rowOff>
    </xdr:from>
    <xdr:to>
      <xdr:col>6</xdr:col>
      <xdr:colOff>409575</xdr:colOff>
      <xdr:row>52</xdr:row>
      <xdr:rowOff>85725</xdr:rowOff>
    </xdr:to>
    <xdr:pic>
      <xdr:nvPicPr>
        <xdr:cNvPr id="1" name="Picture 2" descr="https://www.uky.edu/bae/sites/www.uky.edu.bae/files/Biosystems%20and%20Agricultural%20Engineering%20Extensio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810500"/>
          <a:ext cx="3457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14</xdr:row>
      <xdr:rowOff>76200</xdr:rowOff>
    </xdr:from>
    <xdr:to>
      <xdr:col>7</xdr:col>
      <xdr:colOff>180975</xdr:colOff>
      <xdr:row>23</xdr:row>
      <xdr:rowOff>133350</xdr:rowOff>
    </xdr:to>
    <xdr:grpSp>
      <xdr:nvGrpSpPr>
        <xdr:cNvPr id="1" name="Group 200"/>
        <xdr:cNvGrpSpPr>
          <a:grpSpLocks/>
        </xdr:cNvGrpSpPr>
      </xdr:nvGrpSpPr>
      <xdr:grpSpPr>
        <a:xfrm>
          <a:off x="295275" y="2362200"/>
          <a:ext cx="3886200" cy="1514475"/>
          <a:chOff x="50" y="307"/>
          <a:chExt cx="384" cy="159"/>
        </a:xfrm>
        <a:solidFill>
          <a:srgbClr val="FFFFFF"/>
        </a:solidFill>
      </xdr:grpSpPr>
      <xdr:sp>
        <xdr:nvSpPr>
          <xdr:cNvPr id="2" name="Oval 144"/>
          <xdr:cNvSpPr>
            <a:spLocks/>
          </xdr:cNvSpPr>
        </xdr:nvSpPr>
        <xdr:spPr>
          <a:xfrm>
            <a:off x="50" y="392"/>
            <a:ext cx="288" cy="32"/>
          </a:xfrm>
          <a:prstGeom prst="ellipse">
            <a:avLst/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160"/>
          <xdr:cNvSpPr>
            <a:spLocks/>
          </xdr:cNvSpPr>
        </xdr:nvSpPr>
        <xdr:spPr>
          <a:xfrm>
            <a:off x="50" y="372"/>
            <a:ext cx="0" cy="4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" name="Group 199"/>
          <xdr:cNvGrpSpPr>
            <a:grpSpLocks/>
          </xdr:cNvGrpSpPr>
        </xdr:nvGrpSpPr>
        <xdr:grpSpPr>
          <a:xfrm>
            <a:off x="50" y="307"/>
            <a:ext cx="384" cy="159"/>
            <a:chOff x="50" y="307"/>
            <a:chExt cx="384" cy="159"/>
          </a:xfrm>
          <a:solidFill>
            <a:srgbClr val="FFFFFF"/>
          </a:solidFill>
        </xdr:grpSpPr>
        <xdr:grpSp>
          <xdr:nvGrpSpPr>
            <xdr:cNvPr id="5" name="Group 197"/>
            <xdr:cNvGrpSpPr>
              <a:grpSpLocks/>
            </xdr:cNvGrpSpPr>
          </xdr:nvGrpSpPr>
          <xdr:grpSpPr>
            <a:xfrm>
              <a:off x="50" y="416"/>
              <a:ext cx="288" cy="50"/>
              <a:chOff x="50" y="416"/>
              <a:chExt cx="288" cy="50"/>
            </a:xfrm>
            <a:solidFill>
              <a:srgbClr val="FFFFFF"/>
            </a:solidFill>
          </xdr:grpSpPr>
          <xdr:sp>
            <xdr:nvSpPr>
              <xdr:cNvPr id="6" name="Text Box 131"/>
              <xdr:cNvSpPr txBox="1">
                <a:spLocks noChangeArrowheads="1"/>
              </xdr:cNvSpPr>
            </xdr:nvSpPr>
            <xdr:spPr>
              <a:xfrm>
                <a:off x="176" y="428"/>
                <a:ext cx="37" cy="3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D
</a:t>
                </a:r>
              </a:p>
            </xdr:txBody>
          </xdr:sp>
          <xdr:sp>
            <xdr:nvSpPr>
              <xdr:cNvPr id="7" name="Line 147"/>
              <xdr:cNvSpPr>
                <a:spLocks/>
              </xdr:cNvSpPr>
            </xdr:nvSpPr>
            <xdr:spPr>
              <a:xfrm>
                <a:off x="50" y="416"/>
                <a:ext cx="0" cy="4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" name="Line 148"/>
              <xdr:cNvSpPr>
                <a:spLocks/>
              </xdr:cNvSpPr>
            </xdr:nvSpPr>
            <xdr:spPr>
              <a:xfrm>
                <a:off x="338" y="416"/>
                <a:ext cx="0" cy="4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" name="Line 149"/>
              <xdr:cNvSpPr>
                <a:spLocks/>
              </xdr:cNvSpPr>
            </xdr:nvSpPr>
            <xdr:spPr>
              <a:xfrm>
                <a:off x="210" y="448"/>
                <a:ext cx="1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" name="Line 150"/>
              <xdr:cNvSpPr>
                <a:spLocks/>
              </xdr:cNvSpPr>
            </xdr:nvSpPr>
            <xdr:spPr>
              <a:xfrm flipH="1">
                <a:off x="50" y="448"/>
                <a:ext cx="1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1" name="Group 196"/>
            <xdr:cNvGrpSpPr>
              <a:grpSpLocks/>
            </xdr:cNvGrpSpPr>
          </xdr:nvGrpSpPr>
          <xdr:grpSpPr>
            <a:xfrm>
              <a:off x="202" y="307"/>
              <a:ext cx="232" cy="105"/>
              <a:chOff x="202" y="307"/>
              <a:chExt cx="232" cy="105"/>
            </a:xfrm>
            <a:solidFill>
              <a:srgbClr val="FFFFFF"/>
            </a:solidFill>
          </xdr:grpSpPr>
          <xdr:sp>
            <xdr:nvSpPr>
              <xdr:cNvPr id="12" name="Line 141"/>
              <xdr:cNvSpPr>
                <a:spLocks/>
              </xdr:cNvSpPr>
            </xdr:nvSpPr>
            <xdr:spPr>
              <a:xfrm>
                <a:off x="344" y="372"/>
                <a:ext cx="32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" name="Line 142"/>
              <xdr:cNvSpPr>
                <a:spLocks/>
              </xdr:cNvSpPr>
            </xdr:nvSpPr>
            <xdr:spPr>
              <a:xfrm>
                <a:off x="202" y="308"/>
                <a:ext cx="211" cy="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" name="Text Box 143"/>
              <xdr:cNvSpPr txBox="1">
                <a:spLocks noChangeArrowheads="1"/>
              </xdr:cNvSpPr>
            </xdr:nvSpPr>
            <xdr:spPr>
              <a:xfrm>
                <a:off x="398" y="342"/>
                <a:ext cx="36" cy="3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H
</a:t>
                </a:r>
              </a:p>
            </xdr:txBody>
          </xdr:sp>
          <xdr:sp>
            <xdr:nvSpPr>
              <xdr:cNvPr id="15" name="Line 151"/>
              <xdr:cNvSpPr>
                <a:spLocks/>
              </xdr:cNvSpPr>
            </xdr:nvSpPr>
            <xdr:spPr>
              <a:xfrm>
                <a:off x="346" y="410"/>
                <a:ext cx="7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" name="Text Box 152"/>
              <xdr:cNvSpPr txBox="1">
                <a:spLocks noChangeArrowheads="1"/>
              </xdr:cNvSpPr>
            </xdr:nvSpPr>
            <xdr:spPr>
              <a:xfrm>
                <a:off x="362" y="374"/>
                <a:ext cx="24" cy="3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h
</a:t>
                </a:r>
              </a:p>
            </xdr:txBody>
          </xdr:sp>
          <xdr:grpSp>
            <xdr:nvGrpSpPr>
              <xdr:cNvPr id="17" name="Group 153"/>
              <xdr:cNvGrpSpPr>
                <a:grpSpLocks/>
              </xdr:cNvGrpSpPr>
            </xdr:nvGrpSpPr>
            <xdr:grpSpPr>
              <a:xfrm>
                <a:off x="354" y="372"/>
                <a:ext cx="3" cy="40"/>
                <a:chOff x="3840" y="2544"/>
                <a:chExt cx="0" cy="336"/>
              </a:xfrm>
              <a:solidFill>
                <a:srgbClr val="FFFFFF"/>
              </a:solidFill>
            </xdr:grpSpPr>
            <xdr:sp>
              <xdr:nvSpPr>
                <xdr:cNvPr id="18" name="Line 154"/>
                <xdr:cNvSpPr>
                  <a:spLocks/>
                </xdr:cNvSpPr>
              </xdr:nvSpPr>
              <xdr:spPr>
                <a:xfrm rot="5400000" flipH="1">
                  <a:off x="3840" y="2592"/>
                  <a:ext cx="0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9" name="Line 155"/>
                <xdr:cNvSpPr>
                  <a:spLocks/>
                </xdr:cNvSpPr>
              </xdr:nvSpPr>
              <xdr:spPr>
                <a:xfrm rot="16200000" flipH="1" flipV="1">
                  <a:off x="3840" y="2640"/>
                  <a:ext cx="0" cy="24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20" name="Group 156"/>
              <xdr:cNvGrpSpPr>
                <a:grpSpLocks/>
              </xdr:cNvGrpSpPr>
            </xdr:nvGrpSpPr>
            <xdr:grpSpPr>
              <a:xfrm>
                <a:off x="393" y="307"/>
                <a:ext cx="9" cy="104"/>
                <a:chOff x="3840" y="2544"/>
                <a:chExt cx="0" cy="336"/>
              </a:xfrm>
              <a:solidFill>
                <a:srgbClr val="FFFFFF"/>
              </a:solidFill>
            </xdr:grpSpPr>
            <xdr:sp>
              <xdr:nvSpPr>
                <xdr:cNvPr id="21" name="Line 157"/>
                <xdr:cNvSpPr>
                  <a:spLocks/>
                </xdr:cNvSpPr>
              </xdr:nvSpPr>
              <xdr:spPr>
                <a:xfrm rot="5400000" flipH="1">
                  <a:off x="3840" y="2592"/>
                  <a:ext cx="0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2" name="Line 158"/>
                <xdr:cNvSpPr>
                  <a:spLocks/>
                </xdr:cNvSpPr>
              </xdr:nvSpPr>
              <xdr:spPr>
                <a:xfrm rot="16200000" flipH="1" flipV="1">
                  <a:off x="3840" y="2640"/>
                  <a:ext cx="0" cy="24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  <xdr:grpSp>
          <xdr:nvGrpSpPr>
            <xdr:cNvPr id="23" name="Group 198"/>
            <xdr:cNvGrpSpPr>
              <a:grpSpLocks/>
            </xdr:cNvGrpSpPr>
          </xdr:nvGrpSpPr>
          <xdr:grpSpPr>
            <a:xfrm>
              <a:off x="50" y="312"/>
              <a:ext cx="288" cy="100"/>
              <a:chOff x="50" y="312"/>
              <a:chExt cx="288" cy="100"/>
            </a:xfrm>
            <a:solidFill>
              <a:srgbClr val="FFFFFF"/>
            </a:solidFill>
          </xdr:grpSpPr>
          <xdr:sp>
            <xdr:nvSpPr>
              <xdr:cNvPr id="24" name="Rectangle 159"/>
              <xdr:cNvSpPr>
                <a:spLocks/>
              </xdr:cNvSpPr>
            </xdr:nvSpPr>
            <xdr:spPr>
              <a:xfrm>
                <a:off x="50" y="380"/>
                <a:ext cx="288" cy="32"/>
              </a:xfrm>
              <a:prstGeom prst="rect">
                <a:avLst/>
              </a:prstGeom>
              <a:solidFill>
                <a:srgbClr val="FFFFCC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25" name="Group 132"/>
              <xdr:cNvGrpSpPr>
                <a:grpSpLocks/>
              </xdr:cNvGrpSpPr>
            </xdr:nvGrpSpPr>
            <xdr:grpSpPr>
              <a:xfrm>
                <a:off x="50" y="312"/>
                <a:ext cx="288" cy="78"/>
                <a:chOff x="1104" y="144"/>
                <a:chExt cx="1776" cy="1200"/>
              </a:xfrm>
              <a:solidFill>
                <a:srgbClr val="FFFFFF"/>
              </a:solidFill>
            </xdr:grpSpPr>
            <xdr:sp>
              <xdr:nvSpPr>
                <xdr:cNvPr id="26" name="Oval 133"/>
                <xdr:cNvSpPr>
                  <a:spLocks/>
                </xdr:cNvSpPr>
              </xdr:nvSpPr>
              <xdr:spPr>
                <a:xfrm>
                  <a:off x="1104" y="912"/>
                  <a:ext cx="1776" cy="432"/>
                </a:xfrm>
                <a:prstGeom prst="ellipse">
                  <a:avLst/>
                </a:prstGeom>
                <a:solidFill>
                  <a:srgbClr val="FFFFCC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7" name="Line 134"/>
                <xdr:cNvSpPr>
                  <a:spLocks/>
                </xdr:cNvSpPr>
              </xdr:nvSpPr>
              <xdr:spPr>
                <a:xfrm flipV="1">
                  <a:off x="1104" y="144"/>
                  <a:ext cx="864" cy="96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8" name="Line 135"/>
                <xdr:cNvSpPr>
                  <a:spLocks/>
                </xdr:cNvSpPr>
              </xdr:nvSpPr>
              <xdr:spPr>
                <a:xfrm flipH="1" flipV="1">
                  <a:off x="1968" y="144"/>
                  <a:ext cx="912" cy="96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>
    <xdr:from>
      <xdr:col>1</xdr:col>
      <xdr:colOff>0</xdr:colOff>
      <xdr:row>33</xdr:row>
      <xdr:rowOff>0</xdr:rowOff>
    </xdr:from>
    <xdr:to>
      <xdr:col>6</xdr:col>
      <xdr:colOff>257175</xdr:colOff>
      <xdr:row>37</xdr:row>
      <xdr:rowOff>85725</xdr:rowOff>
    </xdr:to>
    <xdr:pic>
      <xdr:nvPicPr>
        <xdr:cNvPr id="29" name="Picture 2" descr="https://www.uky.edu/bae/sites/www.uky.edu.bae/files/Biosystems%20and%20Agricultural%20Engineering%20Extensio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362575"/>
          <a:ext cx="3457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6</xdr:col>
      <xdr:colOff>257175</xdr:colOff>
      <xdr:row>25</xdr:row>
      <xdr:rowOff>85725</xdr:rowOff>
    </xdr:to>
    <xdr:pic>
      <xdr:nvPicPr>
        <xdr:cNvPr id="1" name="Picture 2" descr="https://www.uky.edu/bae/sites/www.uky.edu.bae/files/Biosystems%20and%20Agricultural%20Engineering%20Extensio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429000"/>
          <a:ext cx="3457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mcneill@uky.ed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mcneill@uky.edu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mcneill@uky.edu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mcneill@uky.edu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mcneill@uky.edu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11.421875" style="0" customWidth="1"/>
    <col min="3" max="5" width="7.8515625" style="0" customWidth="1"/>
    <col min="16" max="20" width="10.00390625" style="0" customWidth="1"/>
    <col min="21" max="21" width="8.421875" style="0" customWidth="1"/>
  </cols>
  <sheetData>
    <row r="1" spans="3:5" ht="12.75">
      <c r="C1" s="35" t="s">
        <v>9</v>
      </c>
      <c r="D1" s="35"/>
      <c r="E1" s="35"/>
    </row>
    <row r="2" spans="3:20" ht="12.75">
      <c r="C2" t="s">
        <v>10</v>
      </c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ht="13.5" thickBot="1">
      <c r="B3" s="89"/>
    </row>
    <row r="4" spans="2:20" ht="12.75">
      <c r="B4" s="89"/>
      <c r="C4" s="9" t="s">
        <v>0</v>
      </c>
      <c r="D4" s="88"/>
      <c r="E4" s="88"/>
      <c r="F4" s="99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1"/>
    </row>
    <row r="5" spans="2:20" ht="12.75">
      <c r="B5" s="89"/>
      <c r="C5" s="53" t="s">
        <v>1</v>
      </c>
      <c r="D5" s="106" t="s">
        <v>13</v>
      </c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8"/>
    </row>
    <row r="6" spans="2:20" ht="13.5" thickBot="1">
      <c r="B6" s="90"/>
      <c r="C6" s="55" t="s">
        <v>2</v>
      </c>
      <c r="D6" s="91">
        <v>12</v>
      </c>
      <c r="E6" s="91">
        <v>15</v>
      </c>
      <c r="F6" s="91">
        <v>18</v>
      </c>
      <c r="G6" s="91">
        <v>21</v>
      </c>
      <c r="H6" s="91">
        <v>24</v>
      </c>
      <c r="I6" s="91">
        <v>27</v>
      </c>
      <c r="J6" s="91">
        <v>30</v>
      </c>
      <c r="K6" s="91">
        <v>33</v>
      </c>
      <c r="L6" s="91">
        <v>36</v>
      </c>
      <c r="M6" s="91">
        <v>42</v>
      </c>
      <c r="N6" s="91">
        <v>48</v>
      </c>
      <c r="O6" s="91">
        <v>54</v>
      </c>
      <c r="P6" s="91">
        <v>60</v>
      </c>
      <c r="Q6" s="91">
        <v>72</v>
      </c>
      <c r="R6" s="91">
        <v>78</v>
      </c>
      <c r="S6" s="91">
        <v>90</v>
      </c>
      <c r="T6" s="92">
        <v>105</v>
      </c>
    </row>
    <row r="7" spans="2:20" ht="12.75">
      <c r="B7" s="87"/>
      <c r="C7" s="85">
        <v>1</v>
      </c>
      <c r="D7" s="2">
        <f aca="true" t="shared" si="0" ref="D7:T22">3.14156*D$6^2*$C7/4/1.245</f>
        <v>90.8402891566265</v>
      </c>
      <c r="E7" s="2">
        <f t="shared" si="0"/>
        <v>141.9379518072289</v>
      </c>
      <c r="F7" s="2">
        <f t="shared" si="0"/>
        <v>204.39065060240964</v>
      </c>
      <c r="G7" s="2">
        <f t="shared" si="0"/>
        <v>278.19838554216864</v>
      </c>
      <c r="H7" s="2">
        <f t="shared" si="0"/>
        <v>363.361156626506</v>
      </c>
      <c r="I7" s="2">
        <f t="shared" si="0"/>
        <v>459.87896385542166</v>
      </c>
      <c r="J7" s="2">
        <f t="shared" si="0"/>
        <v>567.7518072289156</v>
      </c>
      <c r="K7" s="2">
        <f t="shared" si="0"/>
        <v>686.9796867469879</v>
      </c>
      <c r="L7" s="2">
        <f t="shared" si="0"/>
        <v>817.5626024096385</v>
      </c>
      <c r="M7" s="2">
        <f t="shared" si="0"/>
        <v>1112.7935421686745</v>
      </c>
      <c r="N7" s="2">
        <f t="shared" si="0"/>
        <v>1453.444626506024</v>
      </c>
      <c r="O7" s="2">
        <f t="shared" si="0"/>
        <v>1839.5158554216866</v>
      </c>
      <c r="P7" s="2">
        <f t="shared" si="0"/>
        <v>2271.0072289156624</v>
      </c>
      <c r="Q7" s="2">
        <f t="shared" si="0"/>
        <v>3270.250409638554</v>
      </c>
      <c r="R7" s="2">
        <f t="shared" si="0"/>
        <v>3838.0022168674695</v>
      </c>
      <c r="S7" s="2">
        <f aca="true" t="shared" si="1" ref="S7:S21">3.14156*S$6^2*$C7/4/1.245</f>
        <v>5109.766265060241</v>
      </c>
      <c r="T7" s="56">
        <f t="shared" si="0"/>
        <v>6954.959638554216</v>
      </c>
    </row>
    <row r="8" spans="3:20" ht="12.75">
      <c r="C8" s="85">
        <v>4</v>
      </c>
      <c r="D8" s="2">
        <f t="shared" si="0"/>
        <v>363.361156626506</v>
      </c>
      <c r="E8" s="2">
        <f t="shared" si="0"/>
        <v>567.7518072289156</v>
      </c>
      <c r="F8" s="2">
        <f t="shared" si="0"/>
        <v>817.5626024096385</v>
      </c>
      <c r="G8" s="2">
        <f t="shared" si="0"/>
        <v>1112.7935421686745</v>
      </c>
      <c r="H8" s="2">
        <f t="shared" si="0"/>
        <v>1453.444626506024</v>
      </c>
      <c r="I8" s="2">
        <f t="shared" si="0"/>
        <v>1839.5158554216866</v>
      </c>
      <c r="J8" s="2">
        <f t="shared" si="0"/>
        <v>2271.0072289156624</v>
      </c>
      <c r="K8" s="2">
        <f t="shared" si="0"/>
        <v>2747.9187469879516</v>
      </c>
      <c r="L8" s="2">
        <f t="shared" si="0"/>
        <v>3270.250409638554</v>
      </c>
      <c r="M8" s="2">
        <f t="shared" si="0"/>
        <v>4451.174168674698</v>
      </c>
      <c r="N8" s="2">
        <f t="shared" si="0"/>
        <v>5813.778506024096</v>
      </c>
      <c r="O8" s="2">
        <f t="shared" si="0"/>
        <v>7358.063421686747</v>
      </c>
      <c r="P8" s="2">
        <f t="shared" si="0"/>
        <v>9084.02891566265</v>
      </c>
      <c r="Q8" s="2">
        <f t="shared" si="0"/>
        <v>13081.001638554217</v>
      </c>
      <c r="R8" s="2">
        <f t="shared" si="0"/>
        <v>15352.008867469878</v>
      </c>
      <c r="S8" s="2">
        <f t="shared" si="1"/>
        <v>20439.065060240962</v>
      </c>
      <c r="T8" s="56">
        <f t="shared" si="0"/>
        <v>27819.838554216865</v>
      </c>
    </row>
    <row r="9" spans="3:20" ht="12.75">
      <c r="C9" s="85">
        <v>6</v>
      </c>
      <c r="D9" s="2">
        <f t="shared" si="0"/>
        <v>545.041734939759</v>
      </c>
      <c r="E9" s="2">
        <f t="shared" si="0"/>
        <v>851.6277108433734</v>
      </c>
      <c r="F9" s="2">
        <f t="shared" si="0"/>
        <v>1226.3439036144578</v>
      </c>
      <c r="G9" s="2">
        <f t="shared" si="0"/>
        <v>1669.190313253012</v>
      </c>
      <c r="H9" s="2">
        <f t="shared" si="0"/>
        <v>2180.166939759036</v>
      </c>
      <c r="I9" s="2">
        <f t="shared" si="0"/>
        <v>2759.27378313253</v>
      </c>
      <c r="J9" s="2">
        <f t="shared" si="0"/>
        <v>3406.5108433734936</v>
      </c>
      <c r="K9" s="2">
        <f t="shared" si="0"/>
        <v>4121.878120481927</v>
      </c>
      <c r="L9" s="2">
        <f t="shared" si="0"/>
        <v>4905.375614457831</v>
      </c>
      <c r="M9" s="2">
        <f t="shared" si="0"/>
        <v>6676.761253012048</v>
      </c>
      <c r="N9" s="2">
        <f t="shared" si="0"/>
        <v>8720.667759036143</v>
      </c>
      <c r="O9" s="2">
        <f t="shared" si="0"/>
        <v>11037.09513253012</v>
      </c>
      <c r="P9" s="2">
        <f t="shared" si="0"/>
        <v>13626.043373493974</v>
      </c>
      <c r="Q9" s="2">
        <f t="shared" si="0"/>
        <v>19621.502457831324</v>
      </c>
      <c r="R9" s="2">
        <f t="shared" si="0"/>
        <v>23028.013301204814</v>
      </c>
      <c r="S9" s="2">
        <f t="shared" si="1"/>
        <v>30658.59759036145</v>
      </c>
      <c r="T9" s="56">
        <f t="shared" si="0"/>
        <v>41729.7578313253</v>
      </c>
    </row>
    <row r="10" spans="3:20" ht="12.75">
      <c r="C10" s="85">
        <v>8</v>
      </c>
      <c r="D10" s="2">
        <f t="shared" si="0"/>
        <v>726.722313253012</v>
      </c>
      <c r="E10" s="2">
        <f t="shared" si="0"/>
        <v>1135.5036144578312</v>
      </c>
      <c r="F10" s="2">
        <f t="shared" si="0"/>
        <v>1635.125204819277</v>
      </c>
      <c r="G10" s="2">
        <f t="shared" si="0"/>
        <v>2225.587084337349</v>
      </c>
      <c r="H10" s="2">
        <f t="shared" si="0"/>
        <v>2906.889253012048</v>
      </c>
      <c r="I10" s="2">
        <f t="shared" si="0"/>
        <v>3679.0317108433733</v>
      </c>
      <c r="J10" s="2">
        <f t="shared" si="0"/>
        <v>4542.014457831325</v>
      </c>
      <c r="K10" s="2">
        <f t="shared" si="0"/>
        <v>5495.837493975903</v>
      </c>
      <c r="L10" s="2">
        <f t="shared" si="0"/>
        <v>6540.500819277108</v>
      </c>
      <c r="M10" s="2">
        <f t="shared" si="0"/>
        <v>8902.348337349396</v>
      </c>
      <c r="N10" s="2">
        <f t="shared" si="0"/>
        <v>11627.557012048192</v>
      </c>
      <c r="O10" s="2">
        <f t="shared" si="0"/>
        <v>14716.126843373493</v>
      </c>
      <c r="P10" s="2">
        <f t="shared" si="0"/>
        <v>18168.0578313253</v>
      </c>
      <c r="Q10" s="2">
        <f t="shared" si="0"/>
        <v>26162.003277108433</v>
      </c>
      <c r="R10" s="2">
        <f t="shared" si="0"/>
        <v>30704.017734939756</v>
      </c>
      <c r="S10" s="2">
        <f t="shared" si="1"/>
        <v>40878.130120481925</v>
      </c>
      <c r="T10" s="56">
        <f t="shared" si="0"/>
        <v>55639.67710843373</v>
      </c>
    </row>
    <row r="11" spans="3:20" ht="12.75">
      <c r="C11" s="95">
        <v>10</v>
      </c>
      <c r="D11" s="3">
        <f t="shared" si="0"/>
        <v>908.402891566265</v>
      </c>
      <c r="E11" s="3">
        <f t="shared" si="0"/>
        <v>1419.379518072289</v>
      </c>
      <c r="F11" s="3">
        <f t="shared" si="0"/>
        <v>2043.9065060240962</v>
      </c>
      <c r="G11" s="3">
        <f t="shared" si="0"/>
        <v>2781.9838554216863</v>
      </c>
      <c r="H11" s="3">
        <f t="shared" si="0"/>
        <v>3633.61156626506</v>
      </c>
      <c r="I11" s="3">
        <f t="shared" si="0"/>
        <v>4598.789638554216</v>
      </c>
      <c r="J11" s="3">
        <f t="shared" si="0"/>
        <v>5677.518072289156</v>
      </c>
      <c r="K11" s="3">
        <f t="shared" si="0"/>
        <v>6869.796867469879</v>
      </c>
      <c r="L11" s="3">
        <f t="shared" si="0"/>
        <v>8175.626024096385</v>
      </c>
      <c r="M11" s="3">
        <f t="shared" si="0"/>
        <v>11127.935421686745</v>
      </c>
      <c r="N11" s="3">
        <f t="shared" si="0"/>
        <v>14534.44626506024</v>
      </c>
      <c r="O11" s="3">
        <f t="shared" si="0"/>
        <v>18395.158554216865</v>
      </c>
      <c r="P11" s="3">
        <f t="shared" si="0"/>
        <v>22710.072289156626</v>
      </c>
      <c r="Q11" s="3">
        <f t="shared" si="0"/>
        <v>32702.50409638554</v>
      </c>
      <c r="R11" s="3">
        <f t="shared" si="0"/>
        <v>38380.022168674695</v>
      </c>
      <c r="S11" s="3">
        <f t="shared" si="1"/>
        <v>51097.66265060241</v>
      </c>
      <c r="T11" s="57">
        <f t="shared" si="0"/>
        <v>69549.59638554216</v>
      </c>
    </row>
    <row r="12" spans="3:20" ht="12.75">
      <c r="C12" s="85">
        <f>C11+2</f>
        <v>12</v>
      </c>
      <c r="D12" s="2">
        <f t="shared" si="0"/>
        <v>1090.083469879518</v>
      </c>
      <c r="E12" s="2">
        <f t="shared" si="0"/>
        <v>1703.2554216867468</v>
      </c>
      <c r="F12" s="2">
        <f t="shared" si="0"/>
        <v>2452.6878072289155</v>
      </c>
      <c r="G12" s="2">
        <f t="shared" si="0"/>
        <v>3338.380626506024</v>
      </c>
      <c r="H12" s="2">
        <f t="shared" si="0"/>
        <v>4360.333879518072</v>
      </c>
      <c r="I12" s="2">
        <f t="shared" si="0"/>
        <v>5518.54756626506</v>
      </c>
      <c r="J12" s="2">
        <f t="shared" si="0"/>
        <v>6813.021686746987</v>
      </c>
      <c r="K12" s="2">
        <f t="shared" si="0"/>
        <v>8243.756240963854</v>
      </c>
      <c r="L12" s="2">
        <f t="shared" si="0"/>
        <v>9810.751228915662</v>
      </c>
      <c r="M12" s="2">
        <f t="shared" si="0"/>
        <v>13353.522506024095</v>
      </c>
      <c r="N12" s="2">
        <f t="shared" si="0"/>
        <v>17441.335518072287</v>
      </c>
      <c r="O12" s="2">
        <f t="shared" si="0"/>
        <v>22074.19026506024</v>
      </c>
      <c r="P12" s="2">
        <f t="shared" si="0"/>
        <v>27252.08674698795</v>
      </c>
      <c r="Q12" s="2">
        <f t="shared" si="0"/>
        <v>39243.00491566265</v>
      </c>
      <c r="R12" s="2">
        <f t="shared" si="0"/>
        <v>46056.02660240963</v>
      </c>
      <c r="S12" s="2">
        <f t="shared" si="1"/>
        <v>61317.1951807229</v>
      </c>
      <c r="T12" s="56">
        <f t="shared" si="0"/>
        <v>83459.5156626506</v>
      </c>
    </row>
    <row r="13" spans="3:20" ht="12.75">
      <c r="C13" s="85">
        <f aca="true" t="shared" si="2" ref="C13:C36">C12+2</f>
        <v>14</v>
      </c>
      <c r="D13" s="2">
        <f t="shared" si="0"/>
        <v>1271.7640481927708</v>
      </c>
      <c r="E13" s="2">
        <f t="shared" si="0"/>
        <v>1987.1313253012047</v>
      </c>
      <c r="F13" s="2">
        <f t="shared" si="0"/>
        <v>2861.469108433735</v>
      </c>
      <c r="G13" s="2">
        <f t="shared" si="0"/>
        <v>3894.7773975903606</v>
      </c>
      <c r="H13" s="2">
        <f t="shared" si="0"/>
        <v>5087.056192771083</v>
      </c>
      <c r="I13" s="2">
        <f t="shared" si="0"/>
        <v>6438.305493975903</v>
      </c>
      <c r="J13" s="2">
        <f t="shared" si="0"/>
        <v>7948.525301204819</v>
      </c>
      <c r="K13" s="2">
        <f t="shared" si="0"/>
        <v>9617.715614457831</v>
      </c>
      <c r="L13" s="2">
        <f t="shared" si="0"/>
        <v>11445.87643373494</v>
      </c>
      <c r="M13" s="2">
        <f t="shared" si="0"/>
        <v>15579.109590361442</v>
      </c>
      <c r="N13" s="2">
        <f t="shared" si="0"/>
        <v>20348.224771084333</v>
      </c>
      <c r="O13" s="2">
        <f t="shared" si="0"/>
        <v>25753.221975903612</v>
      </c>
      <c r="P13" s="2">
        <f t="shared" si="0"/>
        <v>31794.101204819275</v>
      </c>
      <c r="Q13" s="2">
        <f t="shared" si="0"/>
        <v>45783.50573493976</v>
      </c>
      <c r="R13" s="2">
        <f t="shared" si="0"/>
        <v>53732.03103614457</v>
      </c>
      <c r="S13" s="2">
        <f t="shared" si="1"/>
        <v>71536.72771084338</v>
      </c>
      <c r="T13" s="56">
        <f t="shared" si="0"/>
        <v>97369.43493975903</v>
      </c>
    </row>
    <row r="14" spans="3:20" ht="12.75">
      <c r="C14" s="85">
        <f t="shared" si="2"/>
        <v>16</v>
      </c>
      <c r="D14" s="2">
        <f t="shared" si="0"/>
        <v>1453.444626506024</v>
      </c>
      <c r="E14" s="2">
        <f t="shared" si="0"/>
        <v>2271.0072289156624</v>
      </c>
      <c r="F14" s="2">
        <f t="shared" si="0"/>
        <v>3270.250409638554</v>
      </c>
      <c r="G14" s="2">
        <f t="shared" si="0"/>
        <v>4451.174168674698</v>
      </c>
      <c r="H14" s="2">
        <f t="shared" si="0"/>
        <v>5813.778506024096</v>
      </c>
      <c r="I14" s="2">
        <f t="shared" si="0"/>
        <v>7358.063421686747</v>
      </c>
      <c r="J14" s="2">
        <f t="shared" si="0"/>
        <v>9084.02891566265</v>
      </c>
      <c r="K14" s="2">
        <f t="shared" si="0"/>
        <v>10991.674987951807</v>
      </c>
      <c r="L14" s="2">
        <f t="shared" si="0"/>
        <v>13081.001638554217</v>
      </c>
      <c r="M14" s="2">
        <f t="shared" si="0"/>
        <v>17804.696674698793</v>
      </c>
      <c r="N14" s="2">
        <f t="shared" si="0"/>
        <v>23255.114024096383</v>
      </c>
      <c r="O14" s="2">
        <f t="shared" si="0"/>
        <v>29432.253686746986</v>
      </c>
      <c r="P14" s="2">
        <f t="shared" si="0"/>
        <v>36336.1156626506</v>
      </c>
      <c r="Q14" s="2">
        <f t="shared" si="0"/>
        <v>52324.00655421687</v>
      </c>
      <c r="R14" s="2">
        <f t="shared" si="0"/>
        <v>61408.03546987951</v>
      </c>
      <c r="S14" s="2">
        <f t="shared" si="1"/>
        <v>81756.26024096385</v>
      </c>
      <c r="T14" s="56">
        <f t="shared" si="0"/>
        <v>111279.35421686746</v>
      </c>
    </row>
    <row r="15" spans="3:20" ht="12.75">
      <c r="C15" s="85">
        <f t="shared" si="2"/>
        <v>18</v>
      </c>
      <c r="D15" s="2">
        <f t="shared" si="0"/>
        <v>1635.125204819277</v>
      </c>
      <c r="E15" s="2">
        <f t="shared" si="0"/>
        <v>2554.8831325301203</v>
      </c>
      <c r="F15" s="2">
        <f t="shared" si="0"/>
        <v>3679.0317108433733</v>
      </c>
      <c r="G15" s="2">
        <f t="shared" si="0"/>
        <v>5007.570939759036</v>
      </c>
      <c r="H15" s="2">
        <f t="shared" si="0"/>
        <v>6540.500819277108</v>
      </c>
      <c r="I15" s="2">
        <f t="shared" si="0"/>
        <v>8277.82134939759</v>
      </c>
      <c r="J15" s="2">
        <f t="shared" si="0"/>
        <v>10219.532530120481</v>
      </c>
      <c r="K15" s="2">
        <f t="shared" si="0"/>
        <v>12365.634361445782</v>
      </c>
      <c r="L15" s="2">
        <f t="shared" si="0"/>
        <v>14716.126843373493</v>
      </c>
      <c r="M15" s="2">
        <f t="shared" si="0"/>
        <v>20030.283759036145</v>
      </c>
      <c r="N15" s="2">
        <f t="shared" si="0"/>
        <v>26162.003277108433</v>
      </c>
      <c r="O15" s="2">
        <f t="shared" si="0"/>
        <v>33111.28539759036</v>
      </c>
      <c r="P15" s="2">
        <f t="shared" si="0"/>
        <v>40878.130120481925</v>
      </c>
      <c r="Q15" s="2">
        <f t="shared" si="0"/>
        <v>58864.50737349397</v>
      </c>
      <c r="R15" s="2">
        <f t="shared" si="0"/>
        <v>69084.03990361445</v>
      </c>
      <c r="S15" s="2">
        <f t="shared" si="1"/>
        <v>91975.79277108434</v>
      </c>
      <c r="T15" s="56">
        <f t="shared" si="0"/>
        <v>125189.27349397591</v>
      </c>
    </row>
    <row r="16" spans="3:20" ht="12.75">
      <c r="C16" s="95">
        <f t="shared" si="2"/>
        <v>20</v>
      </c>
      <c r="D16" s="3">
        <f t="shared" si="0"/>
        <v>1816.80578313253</v>
      </c>
      <c r="E16" s="3">
        <f t="shared" si="0"/>
        <v>2838.759036144578</v>
      </c>
      <c r="F16" s="3">
        <f t="shared" si="0"/>
        <v>4087.8130120481924</v>
      </c>
      <c r="G16" s="3">
        <f t="shared" si="0"/>
        <v>5563.9677108433725</v>
      </c>
      <c r="H16" s="3">
        <f t="shared" si="0"/>
        <v>7267.22313253012</v>
      </c>
      <c r="I16" s="3">
        <f t="shared" si="0"/>
        <v>9197.579277108433</v>
      </c>
      <c r="J16" s="3">
        <f t="shared" si="0"/>
        <v>11355.036144578313</v>
      </c>
      <c r="K16" s="3">
        <f t="shared" si="0"/>
        <v>13739.593734939757</v>
      </c>
      <c r="L16" s="3">
        <f t="shared" si="0"/>
        <v>16351.25204819277</v>
      </c>
      <c r="M16" s="3">
        <f t="shared" si="0"/>
        <v>22255.87084337349</v>
      </c>
      <c r="N16" s="3">
        <f t="shared" si="0"/>
        <v>29068.89253012048</v>
      </c>
      <c r="O16" s="3">
        <f t="shared" si="0"/>
        <v>36790.31710843373</v>
      </c>
      <c r="P16" s="3">
        <f t="shared" si="0"/>
        <v>45420.14457831325</v>
      </c>
      <c r="Q16" s="3">
        <f t="shared" si="0"/>
        <v>65405.00819277108</v>
      </c>
      <c r="R16" s="3">
        <f t="shared" si="0"/>
        <v>76760.04433734939</v>
      </c>
      <c r="S16" s="3">
        <f t="shared" si="1"/>
        <v>102195.32530120482</v>
      </c>
      <c r="T16" s="57">
        <f t="shared" si="0"/>
        <v>139099.19277108432</v>
      </c>
    </row>
    <row r="17" spans="3:20" ht="12.75">
      <c r="C17" s="85">
        <f t="shared" si="2"/>
        <v>22</v>
      </c>
      <c r="D17" s="2">
        <f t="shared" si="0"/>
        <v>1998.486361445783</v>
      </c>
      <c r="E17" s="2">
        <f t="shared" si="0"/>
        <v>3122.6349397590357</v>
      </c>
      <c r="F17" s="2">
        <f t="shared" si="0"/>
        <v>4496.594313253012</v>
      </c>
      <c r="G17" s="2">
        <f t="shared" si="0"/>
        <v>6120.36448192771</v>
      </c>
      <c r="H17" s="2">
        <f t="shared" si="0"/>
        <v>7993.945445783132</v>
      </c>
      <c r="I17" s="2">
        <f t="shared" si="0"/>
        <v>10117.337204819276</v>
      </c>
      <c r="J17" s="2">
        <f t="shared" si="0"/>
        <v>12490.539759036143</v>
      </c>
      <c r="K17" s="2">
        <f t="shared" si="0"/>
        <v>15113.553108433733</v>
      </c>
      <c r="L17" s="2">
        <f t="shared" si="0"/>
        <v>17986.377253012048</v>
      </c>
      <c r="M17" s="2">
        <f t="shared" si="0"/>
        <v>24481.45792771084</v>
      </c>
      <c r="N17" s="2">
        <f t="shared" si="0"/>
        <v>31975.781783132526</v>
      </c>
      <c r="O17" s="2">
        <f t="shared" si="0"/>
        <v>40469.348819277104</v>
      </c>
      <c r="P17" s="2">
        <f t="shared" si="0"/>
        <v>49962.15903614457</v>
      </c>
      <c r="Q17" s="2">
        <f t="shared" si="0"/>
        <v>71945.50901204819</v>
      </c>
      <c r="R17" s="2">
        <f t="shared" si="0"/>
        <v>84436.04877108433</v>
      </c>
      <c r="S17" s="2">
        <f t="shared" si="1"/>
        <v>112414.85783132531</v>
      </c>
      <c r="T17" s="56">
        <f t="shared" si="0"/>
        <v>153009.11204819276</v>
      </c>
    </row>
    <row r="18" spans="3:20" ht="12.75">
      <c r="C18" s="85">
        <f t="shared" si="2"/>
        <v>24</v>
      </c>
      <c r="D18" s="2">
        <f t="shared" si="0"/>
        <v>2180.166939759036</v>
      </c>
      <c r="E18" s="2">
        <f t="shared" si="0"/>
        <v>3406.5108433734936</v>
      </c>
      <c r="F18" s="2">
        <f t="shared" si="0"/>
        <v>4905.375614457831</v>
      </c>
      <c r="G18" s="2">
        <f t="shared" si="0"/>
        <v>6676.761253012048</v>
      </c>
      <c r="H18" s="2">
        <f t="shared" si="0"/>
        <v>8720.667759036143</v>
      </c>
      <c r="I18" s="2">
        <f t="shared" si="0"/>
        <v>11037.09513253012</v>
      </c>
      <c r="J18" s="2">
        <f t="shared" si="0"/>
        <v>13626.043373493974</v>
      </c>
      <c r="K18" s="2">
        <f t="shared" si="0"/>
        <v>16487.512481927708</v>
      </c>
      <c r="L18" s="2">
        <f t="shared" si="0"/>
        <v>19621.502457831324</v>
      </c>
      <c r="M18" s="2">
        <f t="shared" si="0"/>
        <v>26707.04501204819</v>
      </c>
      <c r="N18" s="2">
        <f t="shared" si="0"/>
        <v>34882.67103614457</v>
      </c>
      <c r="O18" s="2">
        <f t="shared" si="0"/>
        <v>44148.38053012048</v>
      </c>
      <c r="P18" s="2">
        <f t="shared" si="0"/>
        <v>54504.1734939759</v>
      </c>
      <c r="Q18" s="2">
        <f t="shared" si="0"/>
        <v>78486.0098313253</v>
      </c>
      <c r="R18" s="2">
        <f t="shared" si="0"/>
        <v>92112.05320481925</v>
      </c>
      <c r="S18" s="2">
        <f t="shared" si="1"/>
        <v>122634.3903614458</v>
      </c>
      <c r="T18" s="56">
        <f t="shared" si="0"/>
        <v>166919.0313253012</v>
      </c>
    </row>
    <row r="19" spans="3:20" ht="12.75">
      <c r="C19" s="85">
        <f t="shared" si="2"/>
        <v>26</v>
      </c>
      <c r="D19" s="2">
        <f t="shared" si="0"/>
        <v>2361.847518072289</v>
      </c>
      <c r="E19" s="2">
        <f t="shared" si="0"/>
        <v>3690.3867469879515</v>
      </c>
      <c r="F19" s="2">
        <f t="shared" si="0"/>
        <v>5314.15691566265</v>
      </c>
      <c r="G19" s="2">
        <f t="shared" si="0"/>
        <v>7233.158024096385</v>
      </c>
      <c r="H19" s="2">
        <f t="shared" si="0"/>
        <v>9447.390072289156</v>
      </c>
      <c r="I19" s="2">
        <f t="shared" si="0"/>
        <v>11956.853060240963</v>
      </c>
      <c r="J19" s="2">
        <f t="shared" si="0"/>
        <v>14761.546987951806</v>
      </c>
      <c r="K19" s="2">
        <f t="shared" si="0"/>
        <v>17861.471855421685</v>
      </c>
      <c r="L19" s="2">
        <f t="shared" si="0"/>
        <v>21256.6276626506</v>
      </c>
      <c r="M19" s="2">
        <f t="shared" si="0"/>
        <v>28932.63209638554</v>
      </c>
      <c r="N19" s="2">
        <f t="shared" si="0"/>
        <v>37789.56028915662</v>
      </c>
      <c r="O19" s="2">
        <f t="shared" si="0"/>
        <v>47827.41224096385</v>
      </c>
      <c r="P19" s="2">
        <f t="shared" si="0"/>
        <v>59046.187951807224</v>
      </c>
      <c r="Q19" s="2">
        <f t="shared" si="0"/>
        <v>85026.5106506024</v>
      </c>
      <c r="R19" s="2">
        <f t="shared" si="0"/>
        <v>99788.0576385542</v>
      </c>
      <c r="S19" s="2">
        <f t="shared" si="1"/>
        <v>132853.92289156627</v>
      </c>
      <c r="T19" s="56">
        <f t="shared" si="0"/>
        <v>180828.95060240963</v>
      </c>
    </row>
    <row r="20" spans="3:20" ht="12.75">
      <c r="C20" s="85">
        <f t="shared" si="2"/>
        <v>28</v>
      </c>
      <c r="D20" s="2">
        <f t="shared" si="0"/>
        <v>2543.5280963855416</v>
      </c>
      <c r="E20" s="2">
        <f t="shared" si="0"/>
        <v>3974.2626506024094</v>
      </c>
      <c r="F20" s="2">
        <f t="shared" si="0"/>
        <v>5722.93821686747</v>
      </c>
      <c r="G20" s="2">
        <f t="shared" si="0"/>
        <v>7789.554795180721</v>
      </c>
      <c r="H20" s="2">
        <f t="shared" si="0"/>
        <v>10174.112385542167</v>
      </c>
      <c r="I20" s="2">
        <f t="shared" si="0"/>
        <v>12876.610987951806</v>
      </c>
      <c r="J20" s="2">
        <f t="shared" si="0"/>
        <v>15897.050602409638</v>
      </c>
      <c r="K20" s="2">
        <f t="shared" si="0"/>
        <v>19235.431228915662</v>
      </c>
      <c r="L20" s="2">
        <f t="shared" si="0"/>
        <v>22891.75286746988</v>
      </c>
      <c r="M20" s="2">
        <f t="shared" si="0"/>
        <v>31158.219180722885</v>
      </c>
      <c r="N20" s="2">
        <f t="shared" si="0"/>
        <v>40696.449542168666</v>
      </c>
      <c r="O20" s="2">
        <f t="shared" si="0"/>
        <v>51506.443951807225</v>
      </c>
      <c r="P20" s="2">
        <f t="shared" si="0"/>
        <v>63588.20240963855</v>
      </c>
      <c r="Q20" s="2">
        <f t="shared" si="0"/>
        <v>91567.01146987952</v>
      </c>
      <c r="R20" s="2">
        <f t="shared" si="0"/>
        <v>107464.06207228915</v>
      </c>
      <c r="S20" s="2">
        <f t="shared" si="1"/>
        <v>143073.45542168675</v>
      </c>
      <c r="T20" s="56">
        <f t="shared" si="0"/>
        <v>194738.86987951805</v>
      </c>
    </row>
    <row r="21" spans="3:20" ht="12.75">
      <c r="C21" s="95">
        <f t="shared" si="2"/>
        <v>30</v>
      </c>
      <c r="D21" s="3">
        <f t="shared" si="0"/>
        <v>2725.2086746987948</v>
      </c>
      <c r="E21" s="3">
        <f t="shared" si="0"/>
        <v>4258.138554216867</v>
      </c>
      <c r="F21" s="3">
        <f t="shared" si="0"/>
        <v>6131.719518072289</v>
      </c>
      <c r="G21" s="3">
        <f t="shared" si="0"/>
        <v>8345.95156626506</v>
      </c>
      <c r="H21" s="3">
        <f t="shared" si="0"/>
        <v>10900.834698795179</v>
      </c>
      <c r="I21" s="3">
        <f t="shared" si="0"/>
        <v>13796.368915662648</v>
      </c>
      <c r="J21" s="3">
        <f t="shared" si="0"/>
        <v>17032.55421686747</v>
      </c>
      <c r="K21" s="3">
        <f t="shared" si="0"/>
        <v>20609.390602409636</v>
      </c>
      <c r="L21" s="3">
        <f t="shared" si="0"/>
        <v>24526.878072289157</v>
      </c>
      <c r="M21" s="3">
        <f t="shared" si="0"/>
        <v>33383.80626506024</v>
      </c>
      <c r="N21" s="3">
        <f t="shared" si="0"/>
        <v>43603.338795180716</v>
      </c>
      <c r="O21" s="3">
        <f t="shared" si="0"/>
        <v>55185.47566265059</v>
      </c>
      <c r="P21" s="3">
        <f t="shared" si="0"/>
        <v>68130.21686746988</v>
      </c>
      <c r="Q21" s="3">
        <f t="shared" si="0"/>
        <v>98107.51228915663</v>
      </c>
      <c r="R21" s="3">
        <f t="shared" si="0"/>
        <v>115140.06650602409</v>
      </c>
      <c r="S21" s="3">
        <f t="shared" si="1"/>
        <v>153292.98795180724</v>
      </c>
      <c r="T21" s="57">
        <f t="shared" si="0"/>
        <v>208648.78915662647</v>
      </c>
    </row>
    <row r="22" spans="3:20" ht="12.75">
      <c r="C22" s="85">
        <f t="shared" si="2"/>
        <v>32</v>
      </c>
      <c r="D22" s="2">
        <f t="shared" si="0"/>
        <v>2906.889253012048</v>
      </c>
      <c r="E22" s="2">
        <f t="shared" si="0"/>
        <v>4542.014457831325</v>
      </c>
      <c r="F22" s="2">
        <f t="shared" si="0"/>
        <v>6540.500819277108</v>
      </c>
      <c r="G22" s="2">
        <f t="shared" si="0"/>
        <v>8902.348337349396</v>
      </c>
      <c r="H22" s="2">
        <f t="shared" si="0"/>
        <v>11627.557012048192</v>
      </c>
      <c r="I22" s="2">
        <f t="shared" si="0"/>
        <v>14716.126843373493</v>
      </c>
      <c r="J22" s="2">
        <f t="shared" si="0"/>
        <v>18168.0578313253</v>
      </c>
      <c r="K22" s="2">
        <f t="shared" si="0"/>
        <v>21983.349975903613</v>
      </c>
      <c r="L22" s="2">
        <f t="shared" si="0"/>
        <v>26162.003277108433</v>
      </c>
      <c r="M22" s="2">
        <f t="shared" si="0"/>
        <v>35609.393349397586</v>
      </c>
      <c r="N22" s="2">
        <f t="shared" si="0"/>
        <v>46510.22804819277</v>
      </c>
      <c r="O22" s="2">
        <f t="shared" si="0"/>
        <v>58864.50737349397</v>
      </c>
      <c r="P22" s="2">
        <f t="shared" si="0"/>
        <v>72672.2313253012</v>
      </c>
      <c r="Q22" s="2">
        <f t="shared" si="0"/>
        <v>104648.01310843373</v>
      </c>
      <c r="R22" s="2">
        <f>3.14156*R$6^2*$C22/4/1.245</f>
        <v>122816.07093975903</v>
      </c>
      <c r="S22" s="2">
        <f>3.14156*S$6^2*$C22/4/1.245</f>
        <v>163512.5204819277</v>
      </c>
      <c r="T22" s="56">
        <f t="shared" si="0"/>
        <v>222558.70843373492</v>
      </c>
    </row>
    <row r="23" spans="3:20" ht="12.75">
      <c r="C23" s="85">
        <f t="shared" si="2"/>
        <v>34</v>
      </c>
      <c r="D23" s="2">
        <f aca="true" t="shared" si="3" ref="D23:T23">3.14156*D$6^2*$C23/4/1.245</f>
        <v>3088.569831325301</v>
      </c>
      <c r="E23" s="2">
        <f t="shared" si="3"/>
        <v>4825.890361445783</v>
      </c>
      <c r="F23" s="2">
        <f t="shared" si="3"/>
        <v>6949.282120481927</v>
      </c>
      <c r="G23" s="2">
        <f t="shared" si="3"/>
        <v>9458.745108433734</v>
      </c>
      <c r="H23" s="2">
        <f t="shared" si="3"/>
        <v>12354.279325301204</v>
      </c>
      <c r="I23" s="2">
        <f t="shared" si="3"/>
        <v>15635.884771084337</v>
      </c>
      <c r="J23" s="2">
        <f t="shared" si="3"/>
        <v>19303.561445783133</v>
      </c>
      <c r="K23" s="2">
        <f t="shared" si="3"/>
        <v>23357.30934939759</v>
      </c>
      <c r="L23" s="2">
        <f t="shared" si="3"/>
        <v>27797.12848192771</v>
      </c>
      <c r="M23" s="2">
        <f t="shared" si="3"/>
        <v>37834.980433734934</v>
      </c>
      <c r="N23" s="2">
        <f t="shared" si="3"/>
        <v>49417.11730120482</v>
      </c>
      <c r="O23" s="2">
        <f t="shared" si="3"/>
        <v>62543.539084337346</v>
      </c>
      <c r="P23" s="2">
        <f t="shared" si="3"/>
        <v>77214.24578313253</v>
      </c>
      <c r="Q23" s="2">
        <f t="shared" si="3"/>
        <v>111188.51392771084</v>
      </c>
      <c r="R23" s="2">
        <f t="shared" si="3"/>
        <v>130492.07537349396</v>
      </c>
      <c r="S23" s="2">
        <f t="shared" si="3"/>
        <v>173732.05301204819</v>
      </c>
      <c r="T23" s="56">
        <f t="shared" si="3"/>
        <v>236468.62771084337</v>
      </c>
    </row>
    <row r="24" spans="3:20" ht="12.75">
      <c r="C24" s="85">
        <f t="shared" si="2"/>
        <v>36</v>
      </c>
      <c r="D24" s="2">
        <f aca="true" t="shared" si="4" ref="D24:T36">3.14156*D$6^2*$C24/4/1.245</f>
        <v>3270.250409638554</v>
      </c>
      <c r="E24" s="2">
        <f t="shared" si="4"/>
        <v>5109.766265060241</v>
      </c>
      <c r="F24" s="2">
        <f t="shared" si="4"/>
        <v>7358.063421686747</v>
      </c>
      <c r="G24" s="2">
        <f t="shared" si="4"/>
        <v>10015.141879518073</v>
      </c>
      <c r="H24" s="2">
        <f t="shared" si="4"/>
        <v>13081.001638554217</v>
      </c>
      <c r="I24" s="2">
        <f t="shared" si="4"/>
        <v>16555.64269879518</v>
      </c>
      <c r="J24" s="2">
        <f t="shared" si="4"/>
        <v>20439.065060240962</v>
      </c>
      <c r="K24" s="2">
        <f t="shared" si="4"/>
        <v>24731.268722891564</v>
      </c>
      <c r="L24" s="2">
        <f t="shared" si="4"/>
        <v>29432.253686746986</v>
      </c>
      <c r="M24" s="2">
        <f t="shared" si="4"/>
        <v>40060.56751807229</v>
      </c>
      <c r="N24" s="2">
        <f t="shared" si="4"/>
        <v>52324.00655421687</v>
      </c>
      <c r="O24" s="2">
        <f t="shared" si="4"/>
        <v>66222.57079518073</v>
      </c>
      <c r="P24" s="2">
        <f t="shared" si="4"/>
        <v>81756.26024096385</v>
      </c>
      <c r="Q24" s="2">
        <f t="shared" si="4"/>
        <v>117729.01474698794</v>
      </c>
      <c r="R24" s="2">
        <f t="shared" si="4"/>
        <v>138168.0798072289</v>
      </c>
      <c r="S24" s="2">
        <f t="shared" si="4"/>
        <v>183951.58554216867</v>
      </c>
      <c r="T24" s="56">
        <f t="shared" si="4"/>
        <v>250378.54698795182</v>
      </c>
    </row>
    <row r="25" spans="3:20" ht="12.75">
      <c r="C25" s="85">
        <f t="shared" si="2"/>
        <v>38</v>
      </c>
      <c r="D25" s="2">
        <f t="shared" si="4"/>
        <v>3451.9309879518073</v>
      </c>
      <c r="E25" s="2">
        <f t="shared" si="4"/>
        <v>5393.642168674698</v>
      </c>
      <c r="F25" s="2">
        <f t="shared" si="4"/>
        <v>7766.844722891566</v>
      </c>
      <c r="G25" s="2">
        <f t="shared" si="4"/>
        <v>10571.538650602408</v>
      </c>
      <c r="H25" s="2">
        <f t="shared" si="4"/>
        <v>13807.72395180723</v>
      </c>
      <c r="I25" s="2">
        <f t="shared" si="4"/>
        <v>17475.40062650602</v>
      </c>
      <c r="J25" s="2">
        <f t="shared" si="4"/>
        <v>21574.568674698792</v>
      </c>
      <c r="K25" s="2">
        <f t="shared" si="4"/>
        <v>26105.228096385537</v>
      </c>
      <c r="L25" s="2">
        <f t="shared" si="4"/>
        <v>31067.378891566263</v>
      </c>
      <c r="M25" s="2">
        <f t="shared" si="4"/>
        <v>42286.15460240963</v>
      </c>
      <c r="N25" s="2">
        <f t="shared" si="4"/>
        <v>55230.89580722892</v>
      </c>
      <c r="O25" s="2">
        <f t="shared" si="4"/>
        <v>69901.60250602408</v>
      </c>
      <c r="P25" s="2">
        <f t="shared" si="4"/>
        <v>86298.27469879517</v>
      </c>
      <c r="Q25" s="2">
        <f t="shared" si="4"/>
        <v>124269.51556626505</v>
      </c>
      <c r="R25" s="2">
        <f t="shared" si="4"/>
        <v>145844.08424096383</v>
      </c>
      <c r="S25" s="2">
        <f t="shared" si="4"/>
        <v>194171.11807228916</v>
      </c>
      <c r="T25" s="56">
        <f t="shared" si="4"/>
        <v>264288.4662650602</v>
      </c>
    </row>
    <row r="26" spans="3:20" ht="12.75">
      <c r="C26" s="95">
        <f t="shared" si="2"/>
        <v>40</v>
      </c>
      <c r="D26" s="3">
        <f t="shared" si="4"/>
        <v>3633.61156626506</v>
      </c>
      <c r="E26" s="3">
        <f t="shared" si="4"/>
        <v>5677.518072289156</v>
      </c>
      <c r="F26" s="3">
        <f t="shared" si="4"/>
        <v>8175.626024096385</v>
      </c>
      <c r="G26" s="3">
        <f t="shared" si="4"/>
        <v>11127.935421686745</v>
      </c>
      <c r="H26" s="3">
        <f t="shared" si="4"/>
        <v>14534.44626506024</v>
      </c>
      <c r="I26" s="3">
        <f t="shared" si="4"/>
        <v>18395.158554216865</v>
      </c>
      <c r="J26" s="3">
        <f t="shared" si="4"/>
        <v>22710.072289156626</v>
      </c>
      <c r="K26" s="3">
        <f t="shared" si="4"/>
        <v>27479.187469879515</v>
      </c>
      <c r="L26" s="3">
        <f t="shared" si="4"/>
        <v>32702.50409638554</v>
      </c>
      <c r="M26" s="3">
        <f t="shared" si="4"/>
        <v>44511.74168674698</v>
      </c>
      <c r="N26" s="3">
        <f t="shared" si="4"/>
        <v>58137.78506024096</v>
      </c>
      <c r="O26" s="3">
        <f t="shared" si="4"/>
        <v>73580.63421686746</v>
      </c>
      <c r="P26" s="3">
        <f t="shared" si="4"/>
        <v>90840.2891566265</v>
      </c>
      <c r="Q26" s="3">
        <f t="shared" si="4"/>
        <v>130810.01638554216</v>
      </c>
      <c r="R26" s="3">
        <f t="shared" si="4"/>
        <v>153520.08867469878</v>
      </c>
      <c r="S26" s="3">
        <f t="shared" si="4"/>
        <v>204390.65060240965</v>
      </c>
      <c r="T26" s="57">
        <f t="shared" si="4"/>
        <v>278198.38554216863</v>
      </c>
    </row>
    <row r="27" spans="3:20" ht="12.75">
      <c r="C27" s="85">
        <f t="shared" si="2"/>
        <v>42</v>
      </c>
      <c r="D27" s="2">
        <f t="shared" si="4"/>
        <v>3815.2921445783127</v>
      </c>
      <c r="E27" s="2">
        <f t="shared" si="4"/>
        <v>5961.393975903614</v>
      </c>
      <c r="F27" s="2">
        <f t="shared" si="4"/>
        <v>8584.407325301205</v>
      </c>
      <c r="G27" s="2">
        <f t="shared" si="4"/>
        <v>11684.332192771084</v>
      </c>
      <c r="H27" s="2">
        <f t="shared" si="4"/>
        <v>15261.16857831325</v>
      </c>
      <c r="I27" s="2">
        <f t="shared" si="4"/>
        <v>19314.91648192771</v>
      </c>
      <c r="J27" s="2">
        <f t="shared" si="4"/>
        <v>23845.575903614455</v>
      </c>
      <c r="K27" s="2">
        <f t="shared" si="4"/>
        <v>28853.14684337349</v>
      </c>
      <c r="L27" s="2">
        <f t="shared" si="4"/>
        <v>34337.62930120482</v>
      </c>
      <c r="M27" s="2">
        <f t="shared" si="4"/>
        <v>46737.328771084336</v>
      </c>
      <c r="N27" s="2">
        <f t="shared" si="4"/>
        <v>61044.674313253</v>
      </c>
      <c r="O27" s="2">
        <f t="shared" si="4"/>
        <v>77259.66592771084</v>
      </c>
      <c r="P27" s="2">
        <f t="shared" si="4"/>
        <v>95382.30361445782</v>
      </c>
      <c r="Q27" s="2">
        <f t="shared" si="4"/>
        <v>137350.51720481928</v>
      </c>
      <c r="R27" s="2">
        <f t="shared" si="4"/>
        <v>161196.09310843374</v>
      </c>
      <c r="S27" s="2">
        <f t="shared" si="4"/>
        <v>214610.1831325301</v>
      </c>
      <c r="T27" s="56">
        <f t="shared" si="4"/>
        <v>292108.3048192771</v>
      </c>
    </row>
    <row r="28" spans="3:20" ht="12.75">
      <c r="C28" s="85">
        <f t="shared" si="2"/>
        <v>44</v>
      </c>
      <c r="D28" s="2">
        <f t="shared" si="4"/>
        <v>3996.972722891566</v>
      </c>
      <c r="E28" s="2">
        <f t="shared" si="4"/>
        <v>6245.269879518071</v>
      </c>
      <c r="F28" s="2">
        <f t="shared" si="4"/>
        <v>8993.188626506024</v>
      </c>
      <c r="G28" s="2">
        <f t="shared" si="4"/>
        <v>12240.72896385542</v>
      </c>
      <c r="H28" s="2">
        <f t="shared" si="4"/>
        <v>15987.890891566263</v>
      </c>
      <c r="I28" s="2">
        <f t="shared" si="4"/>
        <v>20234.674409638552</v>
      </c>
      <c r="J28" s="2">
        <f t="shared" si="4"/>
        <v>24981.079518072285</v>
      </c>
      <c r="K28" s="2">
        <f t="shared" si="4"/>
        <v>30227.106216867465</v>
      </c>
      <c r="L28" s="2">
        <f t="shared" si="4"/>
        <v>35972.754506024095</v>
      </c>
      <c r="M28" s="2">
        <f t="shared" si="4"/>
        <v>48962.91585542168</v>
      </c>
      <c r="N28" s="2">
        <f t="shared" si="4"/>
        <v>63951.56356626505</v>
      </c>
      <c r="O28" s="2">
        <f t="shared" si="4"/>
        <v>80938.69763855421</v>
      </c>
      <c r="P28" s="2">
        <f t="shared" si="4"/>
        <v>99924.31807228914</v>
      </c>
      <c r="Q28" s="2">
        <f t="shared" si="4"/>
        <v>143891.01802409638</v>
      </c>
      <c r="R28" s="2">
        <f t="shared" si="4"/>
        <v>168872.09754216866</v>
      </c>
      <c r="S28" s="2">
        <f t="shared" si="4"/>
        <v>224829.71566265062</v>
      </c>
      <c r="T28" s="56">
        <f t="shared" si="4"/>
        <v>306018.22409638553</v>
      </c>
    </row>
    <row r="29" spans="3:20" ht="12.75">
      <c r="C29" s="85">
        <f t="shared" si="2"/>
        <v>46</v>
      </c>
      <c r="D29" s="2">
        <f t="shared" si="4"/>
        <v>4178.6533012048185</v>
      </c>
      <c r="E29" s="2">
        <f t="shared" si="4"/>
        <v>6529.14578313253</v>
      </c>
      <c r="F29" s="2">
        <f t="shared" si="4"/>
        <v>9401.969927710843</v>
      </c>
      <c r="G29" s="2">
        <f t="shared" si="4"/>
        <v>12797.125734939758</v>
      </c>
      <c r="H29" s="2">
        <f t="shared" si="4"/>
        <v>16714.613204819274</v>
      </c>
      <c r="I29" s="2">
        <f t="shared" si="4"/>
        <v>21154.432337349397</v>
      </c>
      <c r="J29" s="2">
        <f t="shared" si="4"/>
        <v>26116.58313253012</v>
      </c>
      <c r="K29" s="2">
        <f t="shared" si="4"/>
        <v>31601.065590361442</v>
      </c>
      <c r="L29" s="2">
        <f t="shared" si="4"/>
        <v>37607.87971084337</v>
      </c>
      <c r="M29" s="2">
        <f t="shared" si="4"/>
        <v>51188.50293975903</v>
      </c>
      <c r="N29" s="2">
        <f t="shared" si="4"/>
        <v>66858.4528192771</v>
      </c>
      <c r="O29" s="2">
        <f t="shared" si="4"/>
        <v>84617.72934939759</v>
      </c>
      <c r="P29" s="2">
        <f t="shared" si="4"/>
        <v>104466.33253012047</v>
      </c>
      <c r="Q29" s="2">
        <f t="shared" si="4"/>
        <v>150431.5188433735</v>
      </c>
      <c r="R29" s="2">
        <f t="shared" si="4"/>
        <v>176548.1019759036</v>
      </c>
      <c r="S29" s="2">
        <f t="shared" si="4"/>
        <v>235049.24819277108</v>
      </c>
      <c r="T29" s="56">
        <f t="shared" si="4"/>
        <v>319928.143373494</v>
      </c>
    </row>
    <row r="30" spans="3:20" ht="12.75">
      <c r="C30" s="85">
        <f t="shared" si="2"/>
        <v>48</v>
      </c>
      <c r="D30" s="2">
        <f t="shared" si="4"/>
        <v>4360.333879518072</v>
      </c>
      <c r="E30" s="2">
        <f t="shared" si="4"/>
        <v>6813.021686746987</v>
      </c>
      <c r="F30" s="2">
        <f t="shared" si="4"/>
        <v>9810.751228915662</v>
      </c>
      <c r="G30" s="2">
        <f t="shared" si="4"/>
        <v>13353.522506024095</v>
      </c>
      <c r="H30" s="2">
        <f t="shared" si="4"/>
        <v>17441.335518072287</v>
      </c>
      <c r="I30" s="2">
        <f t="shared" si="4"/>
        <v>22074.19026506024</v>
      </c>
      <c r="J30" s="2">
        <f t="shared" si="4"/>
        <v>27252.08674698795</v>
      </c>
      <c r="K30" s="2">
        <f t="shared" si="4"/>
        <v>32975.024963855416</v>
      </c>
      <c r="L30" s="2">
        <f t="shared" si="4"/>
        <v>39243.00491566265</v>
      </c>
      <c r="M30" s="2">
        <f t="shared" si="4"/>
        <v>53414.09002409638</v>
      </c>
      <c r="N30" s="2">
        <f t="shared" si="4"/>
        <v>69765.34207228915</v>
      </c>
      <c r="O30" s="2">
        <f t="shared" si="4"/>
        <v>88296.76106024095</v>
      </c>
      <c r="P30" s="2">
        <f t="shared" si="4"/>
        <v>109008.3469879518</v>
      </c>
      <c r="Q30" s="2">
        <f t="shared" si="4"/>
        <v>156972.0196626506</v>
      </c>
      <c r="R30" s="2">
        <f t="shared" si="4"/>
        <v>184224.1064096385</v>
      </c>
      <c r="S30" s="2">
        <f t="shared" si="4"/>
        <v>245268.7807228916</v>
      </c>
      <c r="T30" s="56">
        <f t="shared" si="4"/>
        <v>333838.0626506024</v>
      </c>
    </row>
    <row r="31" spans="3:20" ht="12.75">
      <c r="C31" s="95">
        <f t="shared" si="2"/>
        <v>50</v>
      </c>
      <c r="D31" s="3">
        <f t="shared" si="4"/>
        <v>4542.014457831325</v>
      </c>
      <c r="E31" s="3">
        <f t="shared" si="4"/>
        <v>7096.8975903614455</v>
      </c>
      <c r="F31" s="3">
        <f t="shared" si="4"/>
        <v>10219.532530120481</v>
      </c>
      <c r="G31" s="3">
        <f t="shared" si="4"/>
        <v>13909.919277108433</v>
      </c>
      <c r="H31" s="3">
        <f t="shared" si="4"/>
        <v>18168.0578313253</v>
      </c>
      <c r="I31" s="3">
        <f t="shared" si="4"/>
        <v>22993.94819277108</v>
      </c>
      <c r="J31" s="3">
        <f t="shared" si="4"/>
        <v>28387.590361445782</v>
      </c>
      <c r="K31" s="3">
        <f t="shared" si="4"/>
        <v>34348.98433734939</v>
      </c>
      <c r="L31" s="3">
        <f t="shared" si="4"/>
        <v>40878.130120481925</v>
      </c>
      <c r="M31" s="3">
        <f t="shared" si="4"/>
        <v>55639.67710843373</v>
      </c>
      <c r="N31" s="3">
        <f t="shared" si="4"/>
        <v>72672.2313253012</v>
      </c>
      <c r="O31" s="3">
        <f t="shared" si="4"/>
        <v>91975.79277108432</v>
      </c>
      <c r="P31" s="3">
        <f t="shared" si="4"/>
        <v>113550.36144578313</v>
      </c>
      <c r="Q31" s="3">
        <f t="shared" si="4"/>
        <v>163512.5204819277</v>
      </c>
      <c r="R31" s="3">
        <f t="shared" si="4"/>
        <v>191900.11084337346</v>
      </c>
      <c r="S31" s="3">
        <f t="shared" si="4"/>
        <v>255488.31325301205</v>
      </c>
      <c r="T31" s="57">
        <f t="shared" si="4"/>
        <v>347747.9819277108</v>
      </c>
    </row>
    <row r="32" spans="3:20" ht="12.75">
      <c r="C32" s="85">
        <f t="shared" si="2"/>
        <v>52</v>
      </c>
      <c r="D32" s="2">
        <f t="shared" si="4"/>
        <v>4723.695036144578</v>
      </c>
      <c r="E32" s="2">
        <f t="shared" si="4"/>
        <v>7380.773493975903</v>
      </c>
      <c r="F32" s="2">
        <f t="shared" si="4"/>
        <v>10628.3138313253</v>
      </c>
      <c r="G32" s="2">
        <f t="shared" si="4"/>
        <v>14466.31604819277</v>
      </c>
      <c r="H32" s="2">
        <f t="shared" si="4"/>
        <v>18894.78014457831</v>
      </c>
      <c r="I32" s="2">
        <f t="shared" si="4"/>
        <v>23913.706120481926</v>
      </c>
      <c r="J32" s="2">
        <f t="shared" si="4"/>
        <v>29523.093975903612</v>
      </c>
      <c r="K32" s="2">
        <f t="shared" si="4"/>
        <v>35722.94371084337</v>
      </c>
      <c r="L32" s="2">
        <f t="shared" si="4"/>
        <v>42513.2553253012</v>
      </c>
      <c r="M32" s="2">
        <f t="shared" si="4"/>
        <v>57865.26419277108</v>
      </c>
      <c r="N32" s="2">
        <f t="shared" si="4"/>
        <v>75579.12057831325</v>
      </c>
      <c r="O32" s="2">
        <f t="shared" si="4"/>
        <v>95654.8244819277</v>
      </c>
      <c r="P32" s="2">
        <f t="shared" si="4"/>
        <v>118092.37590361445</v>
      </c>
      <c r="Q32" s="2">
        <f t="shared" si="4"/>
        <v>170053.0213012048</v>
      </c>
      <c r="R32" s="2">
        <f t="shared" si="4"/>
        <v>199576.1152771084</v>
      </c>
      <c r="S32" s="2">
        <f t="shared" si="4"/>
        <v>265707.84578313254</v>
      </c>
      <c r="T32" s="56">
        <f t="shared" si="4"/>
        <v>361657.90120481927</v>
      </c>
    </row>
    <row r="33" spans="3:20" ht="12.75">
      <c r="C33" s="85">
        <f t="shared" si="2"/>
        <v>54</v>
      </c>
      <c r="D33" s="2">
        <f t="shared" si="4"/>
        <v>4905.375614457831</v>
      </c>
      <c r="E33" s="2">
        <f t="shared" si="4"/>
        <v>7664.64939759036</v>
      </c>
      <c r="F33" s="2">
        <f t="shared" si="4"/>
        <v>11037.09513253012</v>
      </c>
      <c r="G33" s="2">
        <f t="shared" si="4"/>
        <v>15022.712819277109</v>
      </c>
      <c r="H33" s="2">
        <f t="shared" si="4"/>
        <v>19621.502457831324</v>
      </c>
      <c r="I33" s="2">
        <f t="shared" si="4"/>
        <v>24833.464048192767</v>
      </c>
      <c r="J33" s="2">
        <f t="shared" si="4"/>
        <v>30658.59759036144</v>
      </c>
      <c r="K33" s="2">
        <f t="shared" si="4"/>
        <v>37096.90308433735</v>
      </c>
      <c r="L33" s="2">
        <f t="shared" si="4"/>
        <v>44148.38053012048</v>
      </c>
      <c r="M33" s="2">
        <f t="shared" si="4"/>
        <v>60090.851277108435</v>
      </c>
      <c r="N33" s="2">
        <f t="shared" si="4"/>
        <v>78486.0098313253</v>
      </c>
      <c r="O33" s="2">
        <f t="shared" si="4"/>
        <v>99333.85619277107</v>
      </c>
      <c r="P33" s="2">
        <f t="shared" si="4"/>
        <v>122634.39036144577</v>
      </c>
      <c r="Q33" s="2">
        <f t="shared" si="4"/>
        <v>176593.5221204819</v>
      </c>
      <c r="R33" s="2">
        <f t="shared" si="4"/>
        <v>207252.11971084334</v>
      </c>
      <c r="S33" s="2">
        <f t="shared" si="4"/>
        <v>275927.378313253</v>
      </c>
      <c r="T33" s="56">
        <f t="shared" si="4"/>
        <v>375567.8204819277</v>
      </c>
    </row>
    <row r="34" spans="3:20" ht="12.75">
      <c r="C34" s="85">
        <f t="shared" si="2"/>
        <v>56</v>
      </c>
      <c r="D34" s="2">
        <f t="shared" si="4"/>
        <v>5087.056192771083</v>
      </c>
      <c r="E34" s="2">
        <f t="shared" si="4"/>
        <v>7948.525301204819</v>
      </c>
      <c r="F34" s="2">
        <f t="shared" si="4"/>
        <v>11445.87643373494</v>
      </c>
      <c r="G34" s="2">
        <f t="shared" si="4"/>
        <v>15579.109590361442</v>
      </c>
      <c r="H34" s="2">
        <f t="shared" si="4"/>
        <v>20348.224771084333</v>
      </c>
      <c r="I34" s="2">
        <f t="shared" si="4"/>
        <v>25753.221975903612</v>
      </c>
      <c r="J34" s="2">
        <f t="shared" si="4"/>
        <v>31794.101204819275</v>
      </c>
      <c r="K34" s="2">
        <f t="shared" si="4"/>
        <v>38470.862457831325</v>
      </c>
      <c r="L34" s="2">
        <f t="shared" si="4"/>
        <v>45783.50573493976</v>
      </c>
      <c r="M34" s="2">
        <f t="shared" si="4"/>
        <v>62316.43836144577</v>
      </c>
      <c r="N34" s="2">
        <f t="shared" si="4"/>
        <v>81392.89908433733</v>
      </c>
      <c r="O34" s="2">
        <f t="shared" si="4"/>
        <v>103012.88790361445</v>
      </c>
      <c r="P34" s="2">
        <f t="shared" si="4"/>
        <v>127176.4048192771</v>
      </c>
      <c r="Q34" s="2">
        <f t="shared" si="4"/>
        <v>183134.02293975904</v>
      </c>
      <c r="R34" s="2">
        <f t="shared" si="4"/>
        <v>214928.1241445783</v>
      </c>
      <c r="S34" s="2">
        <f t="shared" si="4"/>
        <v>286146.9108433735</v>
      </c>
      <c r="T34" s="56">
        <f t="shared" si="4"/>
        <v>389477.7397590361</v>
      </c>
    </row>
    <row r="35" spans="3:20" ht="12.75">
      <c r="C35" s="85">
        <f t="shared" si="2"/>
        <v>58</v>
      </c>
      <c r="D35" s="2">
        <f t="shared" si="4"/>
        <v>5268.736771084336</v>
      </c>
      <c r="E35" s="2">
        <f t="shared" si="4"/>
        <v>8232.401204819276</v>
      </c>
      <c r="F35" s="2">
        <f t="shared" si="4"/>
        <v>11854.657734939758</v>
      </c>
      <c r="G35" s="2">
        <f t="shared" si="4"/>
        <v>16135.506361445781</v>
      </c>
      <c r="H35" s="2">
        <f t="shared" si="4"/>
        <v>21074.947084337346</v>
      </c>
      <c r="I35" s="2">
        <f t="shared" si="4"/>
        <v>26672.979903614458</v>
      </c>
      <c r="J35" s="2">
        <f t="shared" si="4"/>
        <v>32929.604819277105</v>
      </c>
      <c r="K35" s="2">
        <f t="shared" si="4"/>
        <v>39844.8218313253</v>
      </c>
      <c r="L35" s="2">
        <f t="shared" si="4"/>
        <v>47418.63093975903</v>
      </c>
      <c r="M35" s="2">
        <f t="shared" si="4"/>
        <v>64542.025445783125</v>
      </c>
      <c r="N35" s="2">
        <f t="shared" si="4"/>
        <v>84299.78833734938</v>
      </c>
      <c r="O35" s="2">
        <f t="shared" si="4"/>
        <v>106691.91961445783</v>
      </c>
      <c r="P35" s="2">
        <f t="shared" si="4"/>
        <v>131718.41927710842</v>
      </c>
      <c r="Q35" s="2">
        <f t="shared" si="4"/>
        <v>189674.52375903612</v>
      </c>
      <c r="R35" s="2">
        <f t="shared" si="4"/>
        <v>222604.12857831322</v>
      </c>
      <c r="S35" s="2">
        <f t="shared" si="4"/>
        <v>296366.44337349397</v>
      </c>
      <c r="T35" s="56">
        <f t="shared" si="4"/>
        <v>403387.65903614456</v>
      </c>
    </row>
    <row r="36" spans="3:20" ht="13.5" thickBot="1">
      <c r="C36" s="86">
        <f t="shared" si="2"/>
        <v>60</v>
      </c>
      <c r="D36" s="32">
        <f t="shared" si="4"/>
        <v>5450.4173493975895</v>
      </c>
      <c r="E36" s="32">
        <f t="shared" si="4"/>
        <v>8516.277108433735</v>
      </c>
      <c r="F36" s="32">
        <f t="shared" si="4"/>
        <v>12263.439036144578</v>
      </c>
      <c r="G36" s="32">
        <f t="shared" si="4"/>
        <v>16691.90313253012</v>
      </c>
      <c r="H36" s="32">
        <f t="shared" si="4"/>
        <v>21801.669397590358</v>
      </c>
      <c r="I36" s="32">
        <f t="shared" si="4"/>
        <v>27592.737831325296</v>
      </c>
      <c r="J36" s="32">
        <f t="shared" si="4"/>
        <v>34065.10843373494</v>
      </c>
      <c r="K36" s="32">
        <f t="shared" si="4"/>
        <v>41218.78120481927</v>
      </c>
      <c r="L36" s="32">
        <f t="shared" si="4"/>
        <v>49053.756144578314</v>
      </c>
      <c r="M36" s="32">
        <f t="shared" si="4"/>
        <v>66767.61253012047</v>
      </c>
      <c r="N36" s="32">
        <f t="shared" si="4"/>
        <v>87206.67759036143</v>
      </c>
      <c r="O36" s="32">
        <f t="shared" si="4"/>
        <v>110370.95132530118</v>
      </c>
      <c r="P36" s="32">
        <f t="shared" si="4"/>
        <v>136260.43373493975</v>
      </c>
      <c r="Q36" s="32">
        <f t="shared" si="4"/>
        <v>196215.02457831326</v>
      </c>
      <c r="R36" s="32">
        <f t="shared" si="4"/>
        <v>230280.13301204817</v>
      </c>
      <c r="S36" s="32">
        <f t="shared" si="4"/>
        <v>306585.9759036145</v>
      </c>
      <c r="T36" s="58">
        <f t="shared" si="4"/>
        <v>417297.57831325295</v>
      </c>
    </row>
    <row r="37" spans="3:20" ht="12.75">
      <c r="C37" s="5"/>
      <c r="D37" s="5"/>
      <c r="E37" s="5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3:20" ht="13.5" thickBot="1">
      <c r="C38" s="51" t="s">
        <v>48</v>
      </c>
      <c r="D38" s="51"/>
      <c r="E38" s="51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2:21" ht="12.75">
      <c r="B39" s="59"/>
      <c r="C39" s="60" t="s">
        <v>3</v>
      </c>
      <c r="D39" s="103" t="s">
        <v>13</v>
      </c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5"/>
      <c r="U39" s="68"/>
    </row>
    <row r="40" spans="2:21" ht="13.5" thickBot="1">
      <c r="B40" s="61"/>
      <c r="C40" s="1" t="s">
        <v>4</v>
      </c>
      <c r="D40" s="8">
        <f>D6</f>
        <v>12</v>
      </c>
      <c r="E40" s="8">
        <f>E6</f>
        <v>15</v>
      </c>
      <c r="F40" s="8">
        <f>F6</f>
        <v>18</v>
      </c>
      <c r="G40" s="8">
        <f aca="true" t="shared" si="5" ref="G40:T40">G6</f>
        <v>21</v>
      </c>
      <c r="H40" s="8">
        <f t="shared" si="5"/>
        <v>24</v>
      </c>
      <c r="I40" s="8">
        <f t="shared" si="5"/>
        <v>27</v>
      </c>
      <c r="J40" s="8">
        <f t="shared" si="5"/>
        <v>30</v>
      </c>
      <c r="K40" s="8">
        <f t="shared" si="5"/>
        <v>33</v>
      </c>
      <c r="L40" s="8">
        <f t="shared" si="5"/>
        <v>36</v>
      </c>
      <c r="M40" s="8">
        <f t="shared" si="5"/>
        <v>42</v>
      </c>
      <c r="N40" s="8">
        <f t="shared" si="5"/>
        <v>48</v>
      </c>
      <c r="O40" s="8">
        <f>O6</f>
        <v>54</v>
      </c>
      <c r="P40" s="8">
        <f t="shared" si="5"/>
        <v>60</v>
      </c>
      <c r="Q40" s="8">
        <f t="shared" si="5"/>
        <v>72</v>
      </c>
      <c r="R40" s="8">
        <f>R6</f>
        <v>78</v>
      </c>
      <c r="S40" s="8">
        <f>S6</f>
        <v>90</v>
      </c>
      <c r="T40" s="8">
        <f t="shared" si="5"/>
        <v>105</v>
      </c>
      <c r="U40" s="69" t="s">
        <v>5</v>
      </c>
    </row>
    <row r="41" spans="2:21" ht="12.75">
      <c r="B41" s="62" t="s">
        <v>6</v>
      </c>
      <c r="C41" s="97">
        <v>23</v>
      </c>
      <c r="D41" s="72">
        <f aca="true" t="shared" si="6" ref="D41:E43">D$6/6*$U41*D$7</f>
        <v>77.11883008837276</v>
      </c>
      <c r="E41" s="72">
        <f t="shared" si="6"/>
        <v>150.62271501635306</v>
      </c>
      <c r="F41" s="72">
        <f>F$6/6*$U41*F$7</f>
        <v>260.27605154825807</v>
      </c>
      <c r="G41" s="72">
        <f aca="true" t="shared" si="7" ref="G41:T43">G$6/6*$U41*G$7</f>
        <v>413.3087300048727</v>
      </c>
      <c r="H41" s="72">
        <f t="shared" si="7"/>
        <v>616.9506407069821</v>
      </c>
      <c r="I41" s="72">
        <f t="shared" si="7"/>
        <v>878.431673975371</v>
      </c>
      <c r="J41" s="72">
        <f t="shared" si="7"/>
        <v>1204.9817201308244</v>
      </c>
      <c r="K41" s="72">
        <f t="shared" si="7"/>
        <v>1603.8306694941273</v>
      </c>
      <c r="L41" s="72">
        <f t="shared" si="7"/>
        <v>2082.2084123860645</v>
      </c>
      <c r="M41" s="72">
        <f t="shared" si="7"/>
        <v>3306.4698400389816</v>
      </c>
      <c r="N41" s="72">
        <f t="shared" si="7"/>
        <v>4935.605125655857</v>
      </c>
      <c r="O41" s="72">
        <f>O$6/6*$U41*O$7</f>
        <v>7027.453391802968</v>
      </c>
      <c r="P41" s="72">
        <f t="shared" si="7"/>
        <v>9639.853761046596</v>
      </c>
      <c r="Q41" s="72">
        <f t="shared" si="7"/>
        <v>16657.667299088516</v>
      </c>
      <c r="R41" s="72">
        <f aca="true" t="shared" si="8" ref="R41:S43">R$6/6*$U41*R$7</f>
        <v>21178.758713019368</v>
      </c>
      <c r="S41" s="72">
        <f t="shared" si="8"/>
        <v>32534.506443532257</v>
      </c>
      <c r="T41" s="73">
        <f t="shared" si="7"/>
        <v>51663.5912506091</v>
      </c>
      <c r="U41" s="70">
        <f>TAN(C41*PI()/180)</f>
        <v>0.4244748162096047</v>
      </c>
    </row>
    <row r="42" spans="2:21" ht="12.75">
      <c r="B42" s="62" t="s">
        <v>7</v>
      </c>
      <c r="C42" s="97">
        <v>25</v>
      </c>
      <c r="D42" s="72">
        <f t="shared" si="6"/>
        <v>84.71904500549883</v>
      </c>
      <c r="E42" s="72">
        <f t="shared" si="6"/>
        <v>165.4668847763649</v>
      </c>
      <c r="F42" s="72">
        <f>F$6/6*$U42*F$7</f>
        <v>285.92677689355855</v>
      </c>
      <c r="G42" s="72">
        <f t="shared" si="7"/>
        <v>454.04113182634524</v>
      </c>
      <c r="H42" s="72">
        <f t="shared" si="7"/>
        <v>677.7523600439906</v>
      </c>
      <c r="I42" s="72">
        <f t="shared" si="7"/>
        <v>965.0028720157602</v>
      </c>
      <c r="J42" s="72">
        <f t="shared" si="7"/>
        <v>1323.7350782109193</v>
      </c>
      <c r="K42" s="72">
        <f t="shared" si="7"/>
        <v>1761.8913890987335</v>
      </c>
      <c r="L42" s="72">
        <f>L$6/6*$U42*L$7</f>
        <v>2287.4142151484684</v>
      </c>
      <c r="M42" s="72">
        <f t="shared" si="7"/>
        <v>3632.329054610762</v>
      </c>
      <c r="N42" s="72">
        <f t="shared" si="7"/>
        <v>5422.018880351925</v>
      </c>
      <c r="O42" s="72">
        <f>O$6/6*$U42*O$7</f>
        <v>7720.022976126082</v>
      </c>
      <c r="P42" s="72">
        <f t="shared" si="7"/>
        <v>10589.880625687354</v>
      </c>
      <c r="Q42" s="72">
        <f t="shared" si="7"/>
        <v>18299.313721187747</v>
      </c>
      <c r="R42" s="72">
        <f t="shared" si="8"/>
        <v>23265.967734635116</v>
      </c>
      <c r="S42" s="72">
        <f t="shared" si="8"/>
        <v>35740.84711169482</v>
      </c>
      <c r="T42" s="73">
        <f t="shared" si="7"/>
        <v>56755.14147829316</v>
      </c>
      <c r="U42" s="70">
        <f>TAN(C42*PI()/180)</f>
        <v>0.4663076581549986</v>
      </c>
    </row>
    <row r="43" spans="2:21" ht="13.5" thickBot="1">
      <c r="B43" s="64" t="s">
        <v>8</v>
      </c>
      <c r="C43" s="98">
        <v>29</v>
      </c>
      <c r="D43" s="74">
        <f t="shared" si="6"/>
        <v>100.70718903220978</v>
      </c>
      <c r="E43" s="74">
        <f t="shared" si="6"/>
        <v>196.69372857853472</v>
      </c>
      <c r="F43" s="74">
        <f>F$6/6*$U43*F$7</f>
        <v>339.886762983708</v>
      </c>
      <c r="G43" s="74">
        <f t="shared" si="7"/>
        <v>539.7275912194992</v>
      </c>
      <c r="H43" s="74">
        <f t="shared" si="7"/>
        <v>805.6575122576783</v>
      </c>
      <c r="I43" s="74">
        <f t="shared" si="7"/>
        <v>1147.1178250700145</v>
      </c>
      <c r="J43" s="74">
        <f t="shared" si="7"/>
        <v>1573.5498286282777</v>
      </c>
      <c r="K43" s="74">
        <f t="shared" si="7"/>
        <v>2094.394821904238</v>
      </c>
      <c r="L43" s="74">
        <f t="shared" si="7"/>
        <v>2719.094103869664</v>
      </c>
      <c r="M43" s="74">
        <f t="shared" si="7"/>
        <v>4317.820729755994</v>
      </c>
      <c r="N43" s="74">
        <f t="shared" si="7"/>
        <v>6445.260098061426</v>
      </c>
      <c r="O43" s="74">
        <f>O$6/6*$U43*O$7</f>
        <v>9176.942600560116</v>
      </c>
      <c r="P43" s="74">
        <f t="shared" si="7"/>
        <v>12588.398629026222</v>
      </c>
      <c r="Q43" s="74">
        <f t="shared" si="7"/>
        <v>21752.752830957314</v>
      </c>
      <c r="R43" s="74">
        <f t="shared" si="8"/>
        <v>27656.71178797061</v>
      </c>
      <c r="S43" s="74">
        <f t="shared" si="8"/>
        <v>42485.8453729635</v>
      </c>
      <c r="T43" s="75">
        <f t="shared" si="7"/>
        <v>67465.94890243742</v>
      </c>
      <c r="U43" s="71">
        <f>TAN(C43*PI()/180)</f>
        <v>0.554309051452769</v>
      </c>
    </row>
    <row r="46" spans="1:5" ht="12.75">
      <c r="A46" s="102" t="s">
        <v>40</v>
      </c>
      <c r="B46" s="102"/>
      <c r="C46" s="49" t="s">
        <v>42</v>
      </c>
      <c r="D46" s="49"/>
      <c r="E46" s="49"/>
    </row>
    <row r="47" spans="2:5" ht="12.75">
      <c r="B47" s="47"/>
      <c r="C47" s="49" t="s">
        <v>41</v>
      </c>
      <c r="D47" s="49"/>
      <c r="E47" s="49"/>
    </row>
    <row r="48" spans="2:5" ht="12.75">
      <c r="B48" s="47"/>
      <c r="C48" s="49" t="s">
        <v>43</v>
      </c>
      <c r="D48" s="49"/>
      <c r="E48" s="49"/>
    </row>
    <row r="49" spans="2:5" ht="12.75">
      <c r="B49" s="47"/>
      <c r="C49" s="49" t="s">
        <v>44</v>
      </c>
      <c r="D49" s="49"/>
      <c r="E49" s="49"/>
    </row>
    <row r="50" spans="2:5" ht="12.75">
      <c r="B50" s="47"/>
      <c r="C50" s="49" t="s">
        <v>45</v>
      </c>
      <c r="D50" s="49"/>
      <c r="E50" s="49"/>
    </row>
    <row r="51" spans="2:5" ht="12.75">
      <c r="B51" s="47"/>
      <c r="C51" s="49" t="s">
        <v>46</v>
      </c>
      <c r="D51" s="49"/>
      <c r="E51" s="49"/>
    </row>
    <row r="52" spans="2:5" ht="12.75">
      <c r="B52" s="47"/>
      <c r="C52" s="48" t="s">
        <v>47</v>
      </c>
      <c r="D52" s="48"/>
      <c r="E52" s="48"/>
    </row>
  </sheetData>
  <sheetProtection/>
  <mergeCells count="4">
    <mergeCell ref="F4:T4"/>
    <mergeCell ref="A46:B46"/>
    <mergeCell ref="D39:T39"/>
    <mergeCell ref="D5:T5"/>
  </mergeCells>
  <hyperlinks>
    <hyperlink ref="C52" r:id="rId1" display="smcneill@uky.edu"/>
  </hyperlinks>
  <printOptions/>
  <pageMargins left="0.75" right="0.75" top="1" bottom="1" header="0.5" footer="0.5"/>
  <pageSetup horizontalDpi="300" verticalDpi="300" orientation="landscape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2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2.8515625" style="0" customWidth="1"/>
    <col min="2" max="2" width="9.7109375" style="0" customWidth="1"/>
  </cols>
  <sheetData>
    <row r="2" ht="12.75">
      <c r="B2" s="35" t="s">
        <v>39</v>
      </c>
    </row>
    <row r="3" ht="12.75">
      <c r="B3" t="s">
        <v>10</v>
      </c>
    </row>
    <row r="5" spans="2:9" ht="12.75">
      <c r="B5" s="7" t="s">
        <v>29</v>
      </c>
      <c r="C5" s="7" t="s">
        <v>6</v>
      </c>
      <c r="F5" s="7" t="s">
        <v>30</v>
      </c>
      <c r="G5">
        <v>23</v>
      </c>
      <c r="H5" s="7" t="s">
        <v>31</v>
      </c>
      <c r="I5" t="s">
        <v>32</v>
      </c>
    </row>
    <row r="6" spans="5:9" ht="12.75">
      <c r="E6" s="110" t="s">
        <v>33</v>
      </c>
      <c r="F6" s="110"/>
      <c r="G6" s="36">
        <f>TAN(G5*PI()/180)</f>
        <v>0.4244748162096047</v>
      </c>
      <c r="I6" s="87"/>
    </row>
    <row r="7" ht="13.5" thickBot="1">
      <c r="B7" t="s">
        <v>14</v>
      </c>
    </row>
    <row r="8" spans="2:10" ht="12.75">
      <c r="B8" s="109" t="s">
        <v>15</v>
      </c>
      <c r="C8" s="105"/>
      <c r="D8" s="103" t="s">
        <v>16</v>
      </c>
      <c r="E8" s="105"/>
      <c r="F8" s="103" t="s">
        <v>17</v>
      </c>
      <c r="G8" s="104"/>
      <c r="H8" s="104"/>
      <c r="I8" s="104"/>
      <c r="J8" s="13" t="s">
        <v>18</v>
      </c>
    </row>
    <row r="9" spans="2:10" ht="12.75">
      <c r="B9" s="14" t="s">
        <v>19</v>
      </c>
      <c r="C9" s="15" t="s">
        <v>20</v>
      </c>
      <c r="D9" s="15" t="s">
        <v>21</v>
      </c>
      <c r="E9" s="16" t="s">
        <v>22</v>
      </c>
      <c r="F9" s="17" t="s">
        <v>23</v>
      </c>
      <c r="G9" s="18" t="s">
        <v>24</v>
      </c>
      <c r="H9" s="17" t="s">
        <v>25</v>
      </c>
      <c r="I9" s="17" t="s">
        <v>26</v>
      </c>
      <c r="J9" s="19" t="s">
        <v>27</v>
      </c>
    </row>
    <row r="10" spans="2:10" ht="12.75">
      <c r="B10" s="20" t="s">
        <v>2</v>
      </c>
      <c r="C10" s="12" t="s">
        <v>2</v>
      </c>
      <c r="D10" s="12" t="s">
        <v>2</v>
      </c>
      <c r="E10" s="1" t="s">
        <v>2</v>
      </c>
      <c r="F10" s="21" t="s">
        <v>11</v>
      </c>
      <c r="G10" s="21" t="s">
        <v>11</v>
      </c>
      <c r="H10" s="21" t="s">
        <v>11</v>
      </c>
      <c r="I10" s="21" t="s">
        <v>11</v>
      </c>
      <c r="J10" s="22" t="s">
        <v>28</v>
      </c>
    </row>
    <row r="11" spans="2:10" ht="12.75">
      <c r="B11" s="23">
        <v>40</v>
      </c>
      <c r="C11" s="24">
        <v>40</v>
      </c>
      <c r="D11" s="24">
        <v>2</v>
      </c>
      <c r="E11" s="25">
        <f>B11/2*G$6+D11</f>
        <v>10.489496324192094</v>
      </c>
      <c r="F11" s="2">
        <f>PI()*B11^3*G$6/24/1.245</f>
        <v>2856.2826543249726</v>
      </c>
      <c r="G11" s="2">
        <f>G$6*B11^2*(C11-B11)/4/1.245</f>
        <v>0</v>
      </c>
      <c r="H11" s="26">
        <f>B11*C11*D11/1.245</f>
        <v>2570.2811244979916</v>
      </c>
      <c r="I11" s="2">
        <f>SUM(F11:H11)</f>
        <v>5426.563778822964</v>
      </c>
      <c r="J11" s="27">
        <f>I11*0.2</f>
        <v>1085.3127557645928</v>
      </c>
    </row>
    <row r="12" spans="2:10" ht="12.75">
      <c r="B12" s="23">
        <v>40</v>
      </c>
      <c r="C12" s="24">
        <v>40</v>
      </c>
      <c r="D12" s="24">
        <v>4</v>
      </c>
      <c r="E12" s="25">
        <f>B12/2*G$6+D12</f>
        <v>12.489496324192094</v>
      </c>
      <c r="F12" s="2">
        <f>PI()*B12^3*G$6/24/1.245</f>
        <v>2856.2826543249726</v>
      </c>
      <c r="G12" s="2">
        <f>G$6*B12^2*(C12-B12)/4/1.245</f>
        <v>0</v>
      </c>
      <c r="H12" s="26">
        <f>B12*C12*D12/1.245</f>
        <v>5140.562248995983</v>
      </c>
      <c r="I12" s="2">
        <f>SUM(F12:H12)</f>
        <v>7996.844903320956</v>
      </c>
      <c r="J12" s="27">
        <f>I12*0.2</f>
        <v>1599.3689806641914</v>
      </c>
    </row>
    <row r="13" spans="2:10" ht="12.75">
      <c r="B13" s="23">
        <v>40</v>
      </c>
      <c r="C13" s="24">
        <v>100</v>
      </c>
      <c r="D13" s="24">
        <v>6</v>
      </c>
      <c r="E13" s="25">
        <f>B13/2*G$6+D13</f>
        <v>14.489496324192094</v>
      </c>
      <c r="F13" s="2">
        <f>PI()*B13^3*G$6/24/1.245</f>
        <v>2856.2826543249726</v>
      </c>
      <c r="G13" s="2">
        <f>G$6*B13^2*(C13-B13)/4/1.245</f>
        <v>8182.647059462258</v>
      </c>
      <c r="H13" s="26">
        <f>B13*C13*D13/1.245</f>
        <v>19277.10843373494</v>
      </c>
      <c r="I13" s="2">
        <f>SUM(F13:H13)</f>
        <v>30316.03814752217</v>
      </c>
      <c r="J13" s="27">
        <f>I13*0.2</f>
        <v>6063.207629504434</v>
      </c>
    </row>
    <row r="14" spans="2:10" ht="13.5" thickBot="1">
      <c r="B14" s="28">
        <v>40</v>
      </c>
      <c r="C14" s="29">
        <v>100</v>
      </c>
      <c r="D14" s="29">
        <v>6</v>
      </c>
      <c r="E14" s="30">
        <f>B14/2*G$6+D14</f>
        <v>14.489496324192094</v>
      </c>
      <c r="F14" s="31">
        <f>PI()*B14^3*G$6/24/1.245</f>
        <v>2856.2826543249726</v>
      </c>
      <c r="G14" s="32">
        <f>G$6*B14^2*(C14-B14)/4/1.245</f>
        <v>8182.647059462258</v>
      </c>
      <c r="H14" s="33">
        <f>B14*C14*D14/1.245</f>
        <v>19277.10843373494</v>
      </c>
      <c r="I14" s="32">
        <f>SUM(F14:H14)</f>
        <v>30316.03814752217</v>
      </c>
      <c r="J14" s="34">
        <f>I14*0.2</f>
        <v>6063.207629504434</v>
      </c>
    </row>
    <row r="16" spans="1:3" ht="12.75">
      <c r="A16" s="102" t="s">
        <v>40</v>
      </c>
      <c r="B16" s="102"/>
      <c r="C16" s="49" t="s">
        <v>42</v>
      </c>
    </row>
    <row r="17" spans="2:3" ht="12.75">
      <c r="B17" s="47"/>
      <c r="C17" s="49" t="s">
        <v>41</v>
      </c>
    </row>
    <row r="18" spans="2:3" ht="12.75">
      <c r="B18" s="47"/>
      <c r="C18" s="49" t="s">
        <v>43</v>
      </c>
    </row>
    <row r="19" spans="2:3" ht="12.75">
      <c r="B19" s="47"/>
      <c r="C19" s="49" t="s">
        <v>44</v>
      </c>
    </row>
    <row r="20" spans="2:3" ht="12.75">
      <c r="B20" s="47"/>
      <c r="C20" s="49" t="s">
        <v>45</v>
      </c>
    </row>
    <row r="21" spans="2:3" ht="12.75">
      <c r="B21" s="47"/>
      <c r="C21" s="49" t="s">
        <v>46</v>
      </c>
    </row>
    <row r="22" spans="2:3" ht="12.75">
      <c r="B22" s="47"/>
      <c r="C22" s="48" t="s">
        <v>47</v>
      </c>
    </row>
  </sheetData>
  <sheetProtection/>
  <mergeCells count="5">
    <mergeCell ref="B8:C8"/>
    <mergeCell ref="D8:E8"/>
    <mergeCell ref="F8:I8"/>
    <mergeCell ref="E6:F6"/>
    <mergeCell ref="A16:B16"/>
  </mergeCells>
  <hyperlinks>
    <hyperlink ref="C22" r:id="rId1" display="smcneill@uky.edu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K47"/>
  <sheetViews>
    <sheetView zoomScalePageLayoutView="0" workbookViewId="0" topLeftCell="A19">
      <selection activeCell="B49" sqref="B49"/>
    </sheetView>
  </sheetViews>
  <sheetFormatPr defaultColWidth="9.140625" defaultRowHeight="12.75"/>
  <cols>
    <col min="1" max="1" width="2.8515625" style="0" customWidth="1"/>
    <col min="2" max="2" width="9.140625" style="0" customWidth="1"/>
  </cols>
  <sheetData>
    <row r="2" ht="12.75">
      <c r="C2" s="35" t="s">
        <v>57</v>
      </c>
    </row>
    <row r="3" ht="12.75">
      <c r="C3" t="s">
        <v>53</v>
      </c>
    </row>
    <row r="4" ht="12.75">
      <c r="C4" t="s">
        <v>54</v>
      </c>
    </row>
    <row r="5" ht="13.5" thickBot="1"/>
    <row r="6" spans="3:10" ht="12.75">
      <c r="C6" s="9" t="s">
        <v>0</v>
      </c>
      <c r="D6" s="111" t="s">
        <v>55</v>
      </c>
      <c r="E6" s="99"/>
      <c r="F6" s="99"/>
      <c r="G6" s="99"/>
      <c r="H6" s="99"/>
      <c r="I6" s="99"/>
      <c r="J6" s="112"/>
    </row>
    <row r="7" spans="3:10" ht="12.75">
      <c r="C7" s="53" t="s">
        <v>1</v>
      </c>
      <c r="D7" s="106"/>
      <c r="E7" s="107"/>
      <c r="F7" s="107"/>
      <c r="G7" s="107"/>
      <c r="H7" s="107"/>
      <c r="I7" s="107"/>
      <c r="J7" s="108"/>
    </row>
    <row r="8" spans="3:10" ht="12.75">
      <c r="C8" s="10" t="s">
        <v>2</v>
      </c>
      <c r="D8" s="93">
        <v>12</v>
      </c>
      <c r="E8" s="93">
        <v>14</v>
      </c>
      <c r="F8" s="93">
        <v>16</v>
      </c>
      <c r="G8" s="93">
        <v>18</v>
      </c>
      <c r="H8" s="93">
        <v>20</v>
      </c>
      <c r="I8" s="93">
        <v>24</v>
      </c>
      <c r="J8" s="94">
        <v>30</v>
      </c>
    </row>
    <row r="9" spans="3:10" ht="12.75">
      <c r="C9" s="85">
        <v>1</v>
      </c>
      <c r="D9" s="2">
        <f aca="true" t="shared" si="0" ref="D9:J24">3.14156*D$8^2*$C9/4/1.245</f>
        <v>90.8402891566265</v>
      </c>
      <c r="E9" s="2">
        <f t="shared" si="0"/>
        <v>123.64372690763051</v>
      </c>
      <c r="F9" s="2">
        <f t="shared" si="0"/>
        <v>161.49384738955823</v>
      </c>
      <c r="G9" s="2">
        <f t="shared" si="0"/>
        <v>204.39065060240964</v>
      </c>
      <c r="H9" s="2">
        <f t="shared" si="0"/>
        <v>252.3341365461847</v>
      </c>
      <c r="I9" s="2">
        <f t="shared" si="0"/>
        <v>363.361156626506</v>
      </c>
      <c r="J9" s="56">
        <f t="shared" si="0"/>
        <v>567.7518072289156</v>
      </c>
    </row>
    <row r="10" spans="3:10" ht="12.75">
      <c r="C10" s="85">
        <v>5</v>
      </c>
      <c r="D10" s="2">
        <f t="shared" si="0"/>
        <v>454.2014457831325</v>
      </c>
      <c r="E10" s="2">
        <f t="shared" si="0"/>
        <v>618.2186345381525</v>
      </c>
      <c r="F10" s="2">
        <f t="shared" si="0"/>
        <v>807.4692369477912</v>
      </c>
      <c r="G10" s="2">
        <f t="shared" si="0"/>
        <v>1021.9532530120481</v>
      </c>
      <c r="H10" s="2">
        <f t="shared" si="0"/>
        <v>1261.6706827309235</v>
      </c>
      <c r="I10" s="2">
        <f t="shared" si="0"/>
        <v>1816.80578313253</v>
      </c>
      <c r="J10" s="56">
        <f t="shared" si="0"/>
        <v>2838.759036144578</v>
      </c>
    </row>
    <row r="11" spans="3:10" ht="12.75">
      <c r="C11" s="95">
        <v>10</v>
      </c>
      <c r="D11" s="3">
        <f t="shared" si="0"/>
        <v>908.402891566265</v>
      </c>
      <c r="E11" s="3">
        <f t="shared" si="0"/>
        <v>1236.437269076305</v>
      </c>
      <c r="F11" s="3">
        <f t="shared" si="0"/>
        <v>1614.9384738955823</v>
      </c>
      <c r="G11" s="3">
        <f t="shared" si="0"/>
        <v>2043.9065060240962</v>
      </c>
      <c r="H11" s="3">
        <f t="shared" si="0"/>
        <v>2523.341365461847</v>
      </c>
      <c r="I11" s="3">
        <f t="shared" si="0"/>
        <v>3633.61156626506</v>
      </c>
      <c r="J11" s="57">
        <f t="shared" si="0"/>
        <v>5677.518072289156</v>
      </c>
    </row>
    <row r="12" spans="3:10" ht="12.75">
      <c r="C12" s="96">
        <v>15</v>
      </c>
      <c r="D12" s="2">
        <f t="shared" si="0"/>
        <v>1362.6043373493974</v>
      </c>
      <c r="E12" s="2">
        <f t="shared" si="0"/>
        <v>1854.6559036144579</v>
      </c>
      <c r="F12" s="2">
        <f t="shared" si="0"/>
        <v>2422.4077108433735</v>
      </c>
      <c r="G12" s="2">
        <f t="shared" si="0"/>
        <v>3065.8597590361446</v>
      </c>
      <c r="H12" s="2">
        <f t="shared" si="0"/>
        <v>3785.012048192771</v>
      </c>
      <c r="I12" s="2">
        <f t="shared" si="0"/>
        <v>5450.4173493975895</v>
      </c>
      <c r="J12" s="56">
        <f t="shared" si="0"/>
        <v>8516.277108433735</v>
      </c>
    </row>
    <row r="13" spans="3:10" ht="12.75">
      <c r="C13" s="85">
        <v>20</v>
      </c>
      <c r="D13" s="2">
        <f t="shared" si="0"/>
        <v>1816.80578313253</v>
      </c>
      <c r="E13" s="2">
        <f t="shared" si="0"/>
        <v>2472.87453815261</v>
      </c>
      <c r="F13" s="2">
        <f t="shared" si="0"/>
        <v>3229.8769477911646</v>
      </c>
      <c r="G13" s="2">
        <f t="shared" si="0"/>
        <v>4087.8130120481924</v>
      </c>
      <c r="H13" s="2">
        <f t="shared" si="0"/>
        <v>5046.682730923694</v>
      </c>
      <c r="I13" s="2">
        <f t="shared" si="0"/>
        <v>7267.22313253012</v>
      </c>
      <c r="J13" s="56">
        <f t="shared" si="0"/>
        <v>11355.036144578313</v>
      </c>
    </row>
    <row r="14" spans="3:10" ht="12.75">
      <c r="C14" s="85">
        <v>25</v>
      </c>
      <c r="D14" s="2">
        <f t="shared" si="0"/>
        <v>2271.0072289156624</v>
      </c>
      <c r="E14" s="2">
        <f t="shared" si="0"/>
        <v>3091.093172690763</v>
      </c>
      <c r="F14" s="2">
        <f t="shared" si="0"/>
        <v>4037.3461847389553</v>
      </c>
      <c r="G14" s="2">
        <f t="shared" si="0"/>
        <v>5109.766265060241</v>
      </c>
      <c r="H14" s="2">
        <f t="shared" si="0"/>
        <v>6308.353413654619</v>
      </c>
      <c r="I14" s="2">
        <f t="shared" si="0"/>
        <v>9084.02891566265</v>
      </c>
      <c r="J14" s="56">
        <f t="shared" si="0"/>
        <v>14193.795180722891</v>
      </c>
    </row>
    <row r="15" spans="3:10" ht="12.75">
      <c r="C15" s="95">
        <v>30</v>
      </c>
      <c r="D15" s="3">
        <f t="shared" si="0"/>
        <v>2725.2086746987948</v>
      </c>
      <c r="E15" s="3">
        <f t="shared" si="0"/>
        <v>3709.3118072289158</v>
      </c>
      <c r="F15" s="3">
        <f t="shared" si="0"/>
        <v>4844.815421686747</v>
      </c>
      <c r="G15" s="3">
        <f t="shared" si="0"/>
        <v>6131.719518072289</v>
      </c>
      <c r="H15" s="3">
        <f t="shared" si="0"/>
        <v>7570.024096385542</v>
      </c>
      <c r="I15" s="3">
        <f t="shared" si="0"/>
        <v>10900.834698795179</v>
      </c>
      <c r="J15" s="57">
        <f t="shared" si="0"/>
        <v>17032.55421686747</v>
      </c>
    </row>
    <row r="16" spans="3:10" ht="12.75">
      <c r="C16" s="85">
        <v>35</v>
      </c>
      <c r="D16" s="2">
        <f t="shared" si="0"/>
        <v>3179.4101204819276</v>
      </c>
      <c r="E16" s="2">
        <f t="shared" si="0"/>
        <v>4327.530441767069</v>
      </c>
      <c r="F16" s="2">
        <f t="shared" si="0"/>
        <v>5652.284658634538</v>
      </c>
      <c r="G16" s="2">
        <f t="shared" si="0"/>
        <v>7153.672771084336</v>
      </c>
      <c r="H16" s="2">
        <f t="shared" si="0"/>
        <v>8831.694779116466</v>
      </c>
      <c r="I16" s="2">
        <f t="shared" si="0"/>
        <v>12717.64048192771</v>
      </c>
      <c r="J16" s="56">
        <f t="shared" si="0"/>
        <v>19871.313253012046</v>
      </c>
    </row>
    <row r="17" spans="3:10" ht="12.75">
      <c r="C17" s="85">
        <v>40</v>
      </c>
      <c r="D17" s="2">
        <f t="shared" si="0"/>
        <v>3633.61156626506</v>
      </c>
      <c r="E17" s="2">
        <f t="shared" si="0"/>
        <v>4945.74907630522</v>
      </c>
      <c r="F17" s="2">
        <f t="shared" si="0"/>
        <v>6459.753895582329</v>
      </c>
      <c r="G17" s="2">
        <f t="shared" si="0"/>
        <v>8175.626024096385</v>
      </c>
      <c r="H17" s="2">
        <f t="shared" si="0"/>
        <v>10093.365461847388</v>
      </c>
      <c r="I17" s="2">
        <f t="shared" si="0"/>
        <v>14534.44626506024</v>
      </c>
      <c r="J17" s="56">
        <f t="shared" si="0"/>
        <v>22710.072289156626</v>
      </c>
    </row>
    <row r="18" spans="3:10" ht="12.75">
      <c r="C18" s="85">
        <v>45</v>
      </c>
      <c r="D18" s="2">
        <f t="shared" si="0"/>
        <v>4087.8130120481924</v>
      </c>
      <c r="E18" s="2">
        <f t="shared" si="0"/>
        <v>5563.9677108433725</v>
      </c>
      <c r="F18" s="2">
        <f t="shared" si="0"/>
        <v>7267.22313253012</v>
      </c>
      <c r="G18" s="2">
        <f t="shared" si="0"/>
        <v>9197.579277108434</v>
      </c>
      <c r="H18" s="2">
        <f t="shared" si="0"/>
        <v>11355.036144578313</v>
      </c>
      <c r="I18" s="2">
        <f t="shared" si="0"/>
        <v>16351.25204819277</v>
      </c>
      <c r="J18" s="56">
        <f t="shared" si="0"/>
        <v>25548.831325301202</v>
      </c>
    </row>
    <row r="19" spans="3:10" ht="12.75">
      <c r="C19" s="95">
        <v>50</v>
      </c>
      <c r="D19" s="3">
        <f t="shared" si="0"/>
        <v>4542.014457831325</v>
      </c>
      <c r="E19" s="3">
        <f t="shared" si="0"/>
        <v>6182.186345381526</v>
      </c>
      <c r="F19" s="3">
        <f t="shared" si="0"/>
        <v>8074.692369477911</v>
      </c>
      <c r="G19" s="3">
        <f t="shared" si="0"/>
        <v>10219.532530120481</v>
      </c>
      <c r="H19" s="3">
        <f t="shared" si="0"/>
        <v>12616.706827309237</v>
      </c>
      <c r="I19" s="3">
        <f t="shared" si="0"/>
        <v>18168.0578313253</v>
      </c>
      <c r="J19" s="57">
        <f t="shared" si="0"/>
        <v>28387.590361445782</v>
      </c>
    </row>
    <row r="20" spans="3:10" ht="12.75">
      <c r="C20" s="85">
        <v>55</v>
      </c>
      <c r="D20" s="2"/>
      <c r="E20" s="2">
        <f t="shared" si="0"/>
        <v>6800.404979919677</v>
      </c>
      <c r="F20" s="2">
        <f t="shared" si="0"/>
        <v>8882.161606425701</v>
      </c>
      <c r="G20" s="2">
        <f t="shared" si="0"/>
        <v>11241.48578313253</v>
      </c>
      <c r="H20" s="2">
        <f t="shared" si="0"/>
        <v>13878.377510040162</v>
      </c>
      <c r="I20" s="2">
        <f t="shared" si="0"/>
        <v>19984.86361445783</v>
      </c>
      <c r="J20" s="56">
        <f t="shared" si="0"/>
        <v>31226.34939759036</v>
      </c>
    </row>
    <row r="21" spans="3:10" ht="12.75">
      <c r="C21" s="85">
        <v>60</v>
      </c>
      <c r="D21" s="2"/>
      <c r="E21" s="2"/>
      <c r="F21" s="2">
        <f t="shared" si="0"/>
        <v>9689.630843373494</v>
      </c>
      <c r="G21" s="2">
        <f t="shared" si="0"/>
        <v>12263.439036144578</v>
      </c>
      <c r="H21" s="2">
        <f t="shared" si="0"/>
        <v>15140.048192771084</v>
      </c>
      <c r="I21" s="2">
        <f t="shared" si="0"/>
        <v>21801.669397590358</v>
      </c>
      <c r="J21" s="56">
        <f t="shared" si="0"/>
        <v>34065.10843373494</v>
      </c>
    </row>
    <row r="22" spans="3:10" ht="12.75">
      <c r="C22" s="85">
        <v>65</v>
      </c>
      <c r="D22" s="2"/>
      <c r="E22" s="2"/>
      <c r="F22" s="2">
        <f t="shared" si="0"/>
        <v>10497.100080321285</v>
      </c>
      <c r="G22" s="2">
        <f t="shared" si="0"/>
        <v>13285.392289156625</v>
      </c>
      <c r="H22" s="2">
        <f t="shared" si="0"/>
        <v>16401.718875502007</v>
      </c>
      <c r="I22" s="2">
        <f t="shared" si="0"/>
        <v>23618.47518072289</v>
      </c>
      <c r="J22" s="56">
        <f t="shared" si="0"/>
        <v>36903.867469879515</v>
      </c>
    </row>
    <row r="23" spans="3:10" ht="12.75">
      <c r="C23" s="95">
        <v>70</v>
      </c>
      <c r="D23" s="3"/>
      <c r="E23" s="3"/>
      <c r="F23" s="3"/>
      <c r="G23" s="3">
        <f t="shared" si="0"/>
        <v>14307.345542168672</v>
      </c>
      <c r="H23" s="3">
        <f t="shared" si="0"/>
        <v>17663.38955823293</v>
      </c>
      <c r="I23" s="3">
        <f t="shared" si="0"/>
        <v>25435.28096385542</v>
      </c>
      <c r="J23" s="57">
        <f t="shared" si="0"/>
        <v>39742.62650602409</v>
      </c>
    </row>
    <row r="24" spans="3:10" ht="12.75">
      <c r="C24" s="85">
        <v>75</v>
      </c>
      <c r="D24" s="2"/>
      <c r="E24" s="2"/>
      <c r="F24" s="2"/>
      <c r="G24" s="2"/>
      <c r="H24" s="2">
        <f t="shared" si="0"/>
        <v>18925.060240963856</v>
      </c>
      <c r="I24" s="2">
        <f t="shared" si="0"/>
        <v>27252.08674698795</v>
      </c>
      <c r="J24" s="56">
        <f t="shared" si="0"/>
        <v>42581.38554216867</v>
      </c>
    </row>
    <row r="25" spans="3:10" ht="12.75">
      <c r="C25" s="85">
        <v>80</v>
      </c>
      <c r="D25" s="2"/>
      <c r="E25" s="2"/>
      <c r="F25" s="2"/>
      <c r="G25" s="2"/>
      <c r="H25" s="2">
        <f>3.14156*H$8^2*$C25/4/1.245</f>
        <v>20186.730923694777</v>
      </c>
      <c r="I25" s="2">
        <f>3.14156*I$8^2*$C25/4/1.245</f>
        <v>29068.89253012048</v>
      </c>
      <c r="J25" s="56">
        <f>3.14156*J$8^2*$C25/4/1.245</f>
        <v>45420.14457831325</v>
      </c>
    </row>
    <row r="26" spans="3:10" ht="12.75">
      <c r="C26" s="85">
        <v>85</v>
      </c>
      <c r="D26" s="2"/>
      <c r="E26" s="2"/>
      <c r="F26" s="2"/>
      <c r="G26" s="2"/>
      <c r="H26" s="2"/>
      <c r="I26" s="2">
        <f>3.14156*I$8^2*$C26/4/1.245</f>
        <v>30885.69831325301</v>
      </c>
      <c r="J26" s="56">
        <f>3.14156*J$8^2*$C26/4/1.245</f>
        <v>48258.90361445783</v>
      </c>
    </row>
    <row r="27" spans="3:10" ht="12.75">
      <c r="C27" s="95">
        <v>90</v>
      </c>
      <c r="D27" s="3"/>
      <c r="E27" s="3"/>
      <c r="F27" s="3"/>
      <c r="G27" s="3"/>
      <c r="H27" s="3"/>
      <c r="I27" s="3">
        <f>3.14156*I$8^2*$C27/4/1.245</f>
        <v>32702.50409638554</v>
      </c>
      <c r="J27" s="57">
        <f>3.14156*J$8^2*$C27/4/1.245</f>
        <v>51097.662650602404</v>
      </c>
    </row>
    <row r="28" spans="3:10" ht="12.75">
      <c r="C28" s="85">
        <v>95</v>
      </c>
      <c r="D28" s="2"/>
      <c r="E28" s="2"/>
      <c r="F28" s="2"/>
      <c r="G28" s="2"/>
      <c r="H28" s="2"/>
      <c r="I28" s="2"/>
      <c r="J28" s="56">
        <f>3.14156*J$8^2*$C28/4/1.245</f>
        <v>53936.42168674699</v>
      </c>
    </row>
    <row r="29" spans="3:10" ht="12.75">
      <c r="C29" s="85">
        <v>100</v>
      </c>
      <c r="D29" s="2"/>
      <c r="E29" s="2"/>
      <c r="F29" s="2"/>
      <c r="G29" s="2"/>
      <c r="H29" s="2"/>
      <c r="I29" s="2"/>
      <c r="J29" s="56">
        <f>3.14156*J$8^2*$C29/4/1.245</f>
        <v>56775.180722891564</v>
      </c>
    </row>
    <row r="30" spans="3:10" ht="12.75">
      <c r="C30" s="85">
        <v>105</v>
      </c>
      <c r="D30" s="2"/>
      <c r="E30" s="2"/>
      <c r="F30" s="2"/>
      <c r="G30" s="2"/>
      <c r="H30" s="2"/>
      <c r="I30" s="2"/>
      <c r="J30" s="56">
        <f>3.14156*J$8^2*$C30/4/1.245</f>
        <v>59613.93975903613</v>
      </c>
    </row>
    <row r="31" spans="3:10" ht="13.5" thickBot="1">
      <c r="C31" s="86">
        <v>110</v>
      </c>
      <c r="D31" s="32"/>
      <c r="E31" s="32"/>
      <c r="F31" s="32"/>
      <c r="G31" s="32"/>
      <c r="H31" s="32"/>
      <c r="I31" s="32"/>
      <c r="J31" s="58">
        <f>3.14156*J$8^2*$C31/4/1.245</f>
        <v>62452.69879518072</v>
      </c>
    </row>
    <row r="32" spans="3:10" ht="12.75">
      <c r="C32" s="5"/>
      <c r="D32" s="2"/>
      <c r="E32" s="2"/>
      <c r="F32" s="2"/>
      <c r="G32" s="2"/>
      <c r="H32" s="2"/>
      <c r="I32" s="2"/>
      <c r="J32" s="2"/>
    </row>
    <row r="33" spans="2:10" ht="13.5" thickBot="1">
      <c r="B33" s="5" t="s">
        <v>12</v>
      </c>
      <c r="D33" s="2"/>
      <c r="E33" s="2"/>
      <c r="F33" s="2"/>
      <c r="G33" s="2"/>
      <c r="H33" s="2"/>
      <c r="I33" s="2"/>
      <c r="J33" s="2"/>
    </row>
    <row r="34" spans="2:11" ht="12.75">
      <c r="B34" s="83"/>
      <c r="C34" s="60" t="s">
        <v>3</v>
      </c>
      <c r="D34" s="113" t="s">
        <v>55</v>
      </c>
      <c r="E34" s="114"/>
      <c r="F34" s="114"/>
      <c r="G34" s="114"/>
      <c r="H34" s="114"/>
      <c r="I34" s="114"/>
      <c r="J34" s="115"/>
      <c r="K34" s="52"/>
    </row>
    <row r="35" spans="2:11" ht="12.75">
      <c r="B35" s="10" t="s">
        <v>0</v>
      </c>
      <c r="C35" s="1" t="s">
        <v>4</v>
      </c>
      <c r="D35" s="3">
        <f>D8</f>
        <v>12</v>
      </c>
      <c r="E35" s="3">
        <f aca="true" t="shared" si="1" ref="E35:J35">E8</f>
        <v>14</v>
      </c>
      <c r="F35" s="3">
        <f t="shared" si="1"/>
        <v>16</v>
      </c>
      <c r="G35" s="3">
        <f t="shared" si="1"/>
        <v>18</v>
      </c>
      <c r="H35" s="3">
        <f t="shared" si="1"/>
        <v>20</v>
      </c>
      <c r="I35" s="3">
        <f t="shared" si="1"/>
        <v>24</v>
      </c>
      <c r="J35" s="84">
        <f t="shared" si="1"/>
        <v>30</v>
      </c>
      <c r="K35" s="54" t="s">
        <v>5</v>
      </c>
    </row>
    <row r="36" spans="2:11" ht="12.75">
      <c r="B36" s="53" t="s">
        <v>6</v>
      </c>
      <c r="C36" s="97">
        <v>23</v>
      </c>
      <c r="D36" s="4">
        <f aca="true" t="shared" si="2" ref="D36:J38">D$8/6*$K36*D$9</f>
        <v>77.11883008837276</v>
      </c>
      <c r="E36" s="4">
        <f t="shared" si="2"/>
        <v>122.46184592736971</v>
      </c>
      <c r="F36" s="4">
        <f t="shared" si="2"/>
        <v>182.80018983910577</v>
      </c>
      <c r="G36" s="4">
        <f t="shared" si="2"/>
        <v>260.27605154825807</v>
      </c>
      <c r="H36" s="4">
        <f t="shared" si="2"/>
        <v>357.03162077950356</v>
      </c>
      <c r="I36" s="4">
        <f t="shared" si="2"/>
        <v>616.9506407069821</v>
      </c>
      <c r="J36" s="6">
        <f t="shared" si="2"/>
        <v>1204.9817201308244</v>
      </c>
      <c r="K36" s="63">
        <f>TAN(C36*PI()/180)</f>
        <v>0.4244748162096047</v>
      </c>
    </row>
    <row r="37" spans="2:11" ht="12.75">
      <c r="B37" s="53" t="s">
        <v>7</v>
      </c>
      <c r="C37" s="97">
        <v>25</v>
      </c>
      <c r="D37" s="4">
        <f t="shared" si="2"/>
        <v>84.71904500549883</v>
      </c>
      <c r="E37" s="4">
        <f t="shared" si="2"/>
        <v>134.53070572632456</v>
      </c>
      <c r="F37" s="4">
        <f t="shared" si="2"/>
        <v>200.81551408710834</v>
      </c>
      <c r="G37" s="4">
        <f t="shared" si="2"/>
        <v>285.92677689355855</v>
      </c>
      <c r="H37" s="4">
        <f t="shared" si="2"/>
        <v>392.2178009513835</v>
      </c>
      <c r="I37" s="4">
        <f t="shared" si="2"/>
        <v>677.7523600439906</v>
      </c>
      <c r="J37" s="6">
        <f t="shared" si="2"/>
        <v>1323.7350782109193</v>
      </c>
      <c r="K37" s="63">
        <f>TAN(C37*PI()/180)</f>
        <v>0.4663076581549986</v>
      </c>
    </row>
    <row r="38" spans="2:11" ht="13.5" thickBot="1">
      <c r="B38" s="55" t="s">
        <v>8</v>
      </c>
      <c r="C38" s="98">
        <v>29</v>
      </c>
      <c r="D38" s="65">
        <f t="shared" si="2"/>
        <v>100.70718903220978</v>
      </c>
      <c r="E38" s="65">
        <f t="shared" si="2"/>
        <v>159.91928628725907</v>
      </c>
      <c r="F38" s="65">
        <f t="shared" si="2"/>
        <v>238.713336965238</v>
      </c>
      <c r="G38" s="65">
        <f t="shared" si="2"/>
        <v>339.886762983708</v>
      </c>
      <c r="H38" s="65">
        <f t="shared" si="2"/>
        <v>466.2369862602305</v>
      </c>
      <c r="I38" s="65">
        <f t="shared" si="2"/>
        <v>805.6575122576783</v>
      </c>
      <c r="J38" s="66">
        <f t="shared" si="2"/>
        <v>1573.5498286282777</v>
      </c>
      <c r="K38" s="67">
        <f>TAN(C38*PI()/180)</f>
        <v>0.554309051452769</v>
      </c>
    </row>
    <row r="40" ht="12.75">
      <c r="B40" s="49" t="s">
        <v>40</v>
      </c>
    </row>
    <row r="41" ht="12.75">
      <c r="C41" s="49" t="s">
        <v>42</v>
      </c>
    </row>
    <row r="42" spans="2:3" ht="12.75">
      <c r="B42" s="47"/>
      <c r="C42" s="49" t="s">
        <v>41</v>
      </c>
    </row>
    <row r="43" spans="2:3" ht="12.75">
      <c r="B43" s="47"/>
      <c r="C43" s="49" t="s">
        <v>43</v>
      </c>
    </row>
    <row r="44" spans="2:3" ht="12.75">
      <c r="B44" s="47"/>
      <c r="C44" s="49" t="s">
        <v>44</v>
      </c>
    </row>
    <row r="45" spans="2:3" ht="12.75">
      <c r="B45" s="47"/>
      <c r="C45" s="49" t="s">
        <v>45</v>
      </c>
    </row>
    <row r="46" spans="2:3" ht="12.75">
      <c r="B46" s="47"/>
      <c r="C46" s="49" t="s">
        <v>46</v>
      </c>
    </row>
    <row r="47" spans="2:3" ht="12.75">
      <c r="B47" s="47"/>
      <c r="C47" s="48" t="s">
        <v>47</v>
      </c>
    </row>
  </sheetData>
  <sheetProtection/>
  <mergeCells count="2">
    <mergeCell ref="D6:J7"/>
    <mergeCell ref="D34:J34"/>
  </mergeCells>
  <hyperlinks>
    <hyperlink ref="C47" r:id="rId1" display="smcneill@uky.edu"/>
  </hyperlinks>
  <printOptions/>
  <pageMargins left="0.7" right="0.7" top="0.75" bottom="0.75" header="0.3" footer="0.3"/>
  <pageSetup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2"/>
  <sheetViews>
    <sheetView zoomScalePageLayoutView="0" workbookViewId="0" topLeftCell="A9">
      <selection activeCell="B34" sqref="B34"/>
    </sheetView>
  </sheetViews>
  <sheetFormatPr defaultColWidth="9.140625" defaultRowHeight="12.75"/>
  <cols>
    <col min="1" max="1" width="2.8515625" style="0" customWidth="1"/>
    <col min="5" max="5" width="11.421875" style="0" customWidth="1"/>
  </cols>
  <sheetData>
    <row r="2" ht="12.75">
      <c r="B2" s="35" t="s">
        <v>56</v>
      </c>
    </row>
    <row r="3" ht="12.75">
      <c r="B3" t="s">
        <v>10</v>
      </c>
    </row>
    <row r="4" ht="12.75">
      <c r="B4" s="76"/>
    </row>
    <row r="5" spans="2:9" ht="12.75">
      <c r="B5" s="7" t="s">
        <v>29</v>
      </c>
      <c r="C5" s="7" t="s">
        <v>6</v>
      </c>
      <c r="F5" s="7" t="s">
        <v>30</v>
      </c>
      <c r="G5">
        <v>23</v>
      </c>
      <c r="H5" s="7" t="s">
        <v>31</v>
      </c>
      <c r="I5" t="s">
        <v>32</v>
      </c>
    </row>
    <row r="6" spans="5:7" ht="12.75">
      <c r="E6" s="110" t="s">
        <v>33</v>
      </c>
      <c r="F6" s="110"/>
      <c r="G6" s="36">
        <f>TAN(G5*PI()/180)</f>
        <v>0.4244748162096047</v>
      </c>
    </row>
    <row r="7" ht="13.5" thickBot="1">
      <c r="B7" t="s">
        <v>34</v>
      </c>
    </row>
    <row r="8" spans="2:6" ht="12.75">
      <c r="B8" s="37" t="s">
        <v>35</v>
      </c>
      <c r="C8" s="38" t="s">
        <v>36</v>
      </c>
      <c r="D8" s="38" t="s">
        <v>37</v>
      </c>
      <c r="E8" s="38" t="s">
        <v>38</v>
      </c>
      <c r="F8" s="39" t="s">
        <v>27</v>
      </c>
    </row>
    <row r="9" spans="2:6" ht="12.75">
      <c r="B9" s="20" t="s">
        <v>2</v>
      </c>
      <c r="C9" s="11" t="s">
        <v>2</v>
      </c>
      <c r="D9" s="11" t="s">
        <v>2</v>
      </c>
      <c r="E9" s="11" t="s">
        <v>11</v>
      </c>
      <c r="F9" s="40" t="s">
        <v>28</v>
      </c>
    </row>
    <row r="10" spans="2:6" ht="12.75">
      <c r="B10" s="41">
        <v>40</v>
      </c>
      <c r="C10" s="42">
        <v>4</v>
      </c>
      <c r="D10" s="78">
        <f>C10+B10/2*G$6</f>
        <v>12.489496324192094</v>
      </c>
      <c r="E10" s="80">
        <f>PI()*B10^2/4*(C10+(D10-C10)/3)/1.245</f>
        <v>6893.670803516675</v>
      </c>
      <c r="F10" s="43">
        <f>E10*0.2</f>
        <v>1378.734160703335</v>
      </c>
    </row>
    <row r="11" spans="2:6" ht="12.75">
      <c r="B11" s="23">
        <v>90</v>
      </c>
      <c r="C11" s="42">
        <v>5</v>
      </c>
      <c r="D11" s="78">
        <f>C11+B11/2*G$6</f>
        <v>24.10136672943221</v>
      </c>
      <c r="E11" s="81">
        <f>PI()*B11^2/4*(C11+(D11-C11)/3)/1.245</f>
        <v>58083.941491024125</v>
      </c>
      <c r="F11" s="43">
        <f>E11*0.2</f>
        <v>11616.788298204825</v>
      </c>
    </row>
    <row r="12" spans="2:6" ht="12.75">
      <c r="B12" s="23">
        <v>150</v>
      </c>
      <c r="C12" s="42">
        <v>4</v>
      </c>
      <c r="D12" s="78">
        <f>C12+B12/2*G$6</f>
        <v>35.83561121572035</v>
      </c>
      <c r="E12" s="81">
        <f>PI()*B12^2/4*(C12+(D12-C12)/3)/1.245</f>
        <v>207400.05144717678</v>
      </c>
      <c r="F12" s="43">
        <f>E12*0.2</f>
        <v>41480.01028943536</v>
      </c>
    </row>
    <row r="13" spans="2:6" ht="13.5" thickBot="1">
      <c r="B13" s="44">
        <v>300</v>
      </c>
      <c r="C13" s="45">
        <v>6</v>
      </c>
      <c r="D13" s="79">
        <f>C13+B13/2*G$6</f>
        <v>69.6712224314407</v>
      </c>
      <c r="E13" s="82">
        <f>PI()*B13^2/4*(C13+(D13-C13)/3)/1.2458</f>
        <v>1544656.3196358487</v>
      </c>
      <c r="F13" s="46">
        <f>E13*0.2</f>
        <v>308931.2639271698</v>
      </c>
    </row>
    <row r="26" spans="1:3" ht="12.75">
      <c r="A26" s="102" t="s">
        <v>40</v>
      </c>
      <c r="B26" s="102"/>
      <c r="C26" s="49" t="s">
        <v>42</v>
      </c>
    </row>
    <row r="27" spans="2:3" ht="12.75">
      <c r="B27" s="47"/>
      <c r="C27" s="49" t="s">
        <v>41</v>
      </c>
    </row>
    <row r="28" spans="2:3" ht="12.75">
      <c r="B28" s="47"/>
      <c r="C28" s="49" t="s">
        <v>43</v>
      </c>
    </row>
    <row r="29" spans="2:3" ht="12.75">
      <c r="B29" s="47"/>
      <c r="C29" s="49" t="s">
        <v>44</v>
      </c>
    </row>
    <row r="30" spans="2:3" ht="12.75">
      <c r="B30" s="47"/>
      <c r="C30" s="49" t="s">
        <v>45</v>
      </c>
    </row>
    <row r="31" spans="2:3" ht="12.75">
      <c r="B31" s="47"/>
      <c r="C31" s="49" t="s">
        <v>46</v>
      </c>
    </row>
    <row r="32" spans="2:3" ht="12.75">
      <c r="B32" s="47"/>
      <c r="C32" s="48" t="s">
        <v>47</v>
      </c>
    </row>
  </sheetData>
  <sheetProtection/>
  <mergeCells count="2">
    <mergeCell ref="E6:F6"/>
    <mergeCell ref="A26:B26"/>
  </mergeCells>
  <hyperlinks>
    <hyperlink ref="C32" r:id="rId1" display="smcneill@uky.edu"/>
  </hyperlinks>
  <printOptions/>
  <pageMargins left="0.75" right="0.75" top="1" bottom="1" header="0.5" footer="0.5"/>
  <pageSetup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F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11.421875" style="0" customWidth="1"/>
  </cols>
  <sheetData>
    <row r="2" ht="12.75">
      <c r="B2" s="35" t="s">
        <v>52</v>
      </c>
    </row>
    <row r="3" ht="12.75">
      <c r="B3" s="76" t="s">
        <v>51</v>
      </c>
    </row>
    <row r="5" ht="13.5" thickBot="1"/>
    <row r="6" spans="2:6" ht="12.75">
      <c r="B6" s="77" t="s">
        <v>50</v>
      </c>
      <c r="C6" s="116" t="s">
        <v>49</v>
      </c>
      <c r="D6" s="117"/>
      <c r="E6" s="117"/>
      <c r="F6" s="118"/>
    </row>
    <row r="7" spans="2:6" ht="13.5" thickBot="1">
      <c r="B7" s="55" t="s">
        <v>2</v>
      </c>
      <c r="C7" s="91">
        <v>6</v>
      </c>
      <c r="D7" s="91">
        <v>8</v>
      </c>
      <c r="E7" s="91">
        <v>10</v>
      </c>
      <c r="F7" s="92">
        <v>12</v>
      </c>
    </row>
    <row r="8" spans="2:6" ht="12.75">
      <c r="B8" s="85">
        <v>50</v>
      </c>
      <c r="C8" s="2">
        <f>3.14156*C$7^2*$B8/4/1.245</f>
        <v>1135.5036144578312</v>
      </c>
      <c r="D8" s="2">
        <f aca="true" t="shared" si="0" ref="D8:F12">3.14156*D$7^2*$B8/4/1.245</f>
        <v>2018.6730923694777</v>
      </c>
      <c r="E8" s="2">
        <f t="shared" si="0"/>
        <v>3154.1767068273093</v>
      </c>
      <c r="F8" s="56">
        <f t="shared" si="0"/>
        <v>4542.014457831325</v>
      </c>
    </row>
    <row r="9" spans="2:6" ht="12.75">
      <c r="B9" s="85">
        <v>100</v>
      </c>
      <c r="C9" s="2">
        <f>3.14156*C$7^2*$B9/4/1.245</f>
        <v>2271.0072289156624</v>
      </c>
      <c r="D9" s="2">
        <f t="shared" si="0"/>
        <v>4037.3461847389553</v>
      </c>
      <c r="E9" s="2">
        <f t="shared" si="0"/>
        <v>6308.353413654619</v>
      </c>
      <c r="F9" s="56">
        <f t="shared" si="0"/>
        <v>9084.02891566265</v>
      </c>
    </row>
    <row r="10" spans="2:6" ht="12.75">
      <c r="B10" s="85">
        <v>150</v>
      </c>
      <c r="C10" s="2">
        <f>3.14156*C$7^2*$B10/4/1.245</f>
        <v>3406.5108433734936</v>
      </c>
      <c r="D10" s="2">
        <f t="shared" si="0"/>
        <v>6056.019277108434</v>
      </c>
      <c r="E10" s="2">
        <f t="shared" si="0"/>
        <v>9462.530120481928</v>
      </c>
      <c r="F10" s="56">
        <f t="shared" si="0"/>
        <v>13626.043373493974</v>
      </c>
    </row>
    <row r="11" spans="2:6" ht="12.75">
      <c r="B11" s="85">
        <v>200</v>
      </c>
      <c r="C11" s="2">
        <f>3.14156*C$7^2*$B11/4/1.245</f>
        <v>4542.014457831325</v>
      </c>
      <c r="D11" s="2">
        <f t="shared" si="0"/>
        <v>8074.692369477911</v>
      </c>
      <c r="E11" s="2">
        <f t="shared" si="0"/>
        <v>12616.706827309237</v>
      </c>
      <c r="F11" s="56">
        <f t="shared" si="0"/>
        <v>18168.0578313253</v>
      </c>
    </row>
    <row r="12" spans="2:6" ht="13.5" thickBot="1">
      <c r="B12" s="86">
        <v>300</v>
      </c>
      <c r="C12" s="32">
        <f>3.14156*C$7^2*$B12/4/1.245</f>
        <v>6813.021686746987</v>
      </c>
      <c r="D12" s="32">
        <f t="shared" si="0"/>
        <v>12112.038554216868</v>
      </c>
      <c r="E12" s="32">
        <f t="shared" si="0"/>
        <v>18925.060240963856</v>
      </c>
      <c r="F12" s="58">
        <f t="shared" si="0"/>
        <v>27252.08674698795</v>
      </c>
    </row>
    <row r="14" spans="2:3" ht="12.75">
      <c r="B14" s="50" t="s">
        <v>40</v>
      </c>
      <c r="C14" s="49" t="s">
        <v>42</v>
      </c>
    </row>
    <row r="15" spans="2:3" ht="12.75">
      <c r="B15" s="47"/>
      <c r="C15" s="49" t="s">
        <v>41</v>
      </c>
    </row>
    <row r="16" spans="2:3" ht="12.75">
      <c r="B16" s="47"/>
      <c r="C16" s="49" t="s">
        <v>43</v>
      </c>
    </row>
    <row r="17" spans="2:3" ht="12.75">
      <c r="B17" s="47"/>
      <c r="C17" s="49" t="s">
        <v>44</v>
      </c>
    </row>
    <row r="18" spans="2:3" ht="12.75">
      <c r="B18" s="47"/>
      <c r="C18" s="49" t="s">
        <v>45</v>
      </c>
    </row>
    <row r="19" spans="2:3" ht="12.75">
      <c r="B19" s="47"/>
      <c r="C19" s="49" t="s">
        <v>46</v>
      </c>
    </row>
    <row r="20" spans="2:3" ht="12.75">
      <c r="B20" s="47"/>
      <c r="C20" s="48" t="s">
        <v>47</v>
      </c>
    </row>
  </sheetData>
  <sheetProtection/>
  <mergeCells count="1">
    <mergeCell ref="C6:F6"/>
  </mergeCells>
  <hyperlinks>
    <hyperlink ref="C20" r:id="rId1" display="smcneill@uky.edu"/>
  </hyperlinks>
  <printOptions/>
  <pageMargins left="0.7" right="0.7" top="0.75" bottom="0.75" header="0.3" footer="0.3"/>
  <pageSetup horizontalDpi="1200" verticalDpi="12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Biosystems &amp; Ag Engineering/Univ KY/Princeton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G McNeill</dc:creator>
  <cp:keywords/>
  <dc:description/>
  <cp:lastModifiedBy>Karin Pekarchik</cp:lastModifiedBy>
  <cp:lastPrinted>2004-04-12T15:09:18Z</cp:lastPrinted>
  <dcterms:created xsi:type="dcterms:W3CDTF">2004-01-30T15:28:52Z</dcterms:created>
  <dcterms:modified xsi:type="dcterms:W3CDTF">2017-08-14T15:27:06Z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