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cneill\Documents\Calculators\"/>
    </mc:Choice>
  </mc:AlternateContent>
  <xr:revisionPtr revIDLastSave="0" documentId="13_ncr:1_{3C5A231F-8755-416F-9551-09CE055C0BF4}" xr6:coauthVersionLast="45" xr6:coauthVersionMax="45" xr10:uidLastSave="{00000000-0000-0000-0000-000000000000}"/>
  <bookViews>
    <workbookView xWindow="740" yWindow="180" windowWidth="17770" windowHeight="9170" xr2:uid="{00000000-000D-0000-FFFF-FFFF00000000}"/>
  </bookViews>
  <sheets>
    <sheet name="Bins" sheetId="1" r:id="rId1"/>
    <sheet name="Surface area" sheetId="7" r:id="rId2"/>
    <sheet name="Warehouses" sheetId="8" r:id="rId3"/>
    <sheet name="Piles" sheetId="3" r:id="rId4"/>
    <sheet name="Bags" sheetId="5" r:id="rId5"/>
    <sheet name="Wagons &amp; Cribs" sheetId="6" r:id="rId6"/>
  </sheets>
  <definedNames>
    <definedName name="_xlnm.Print_Area" localSheetId="0">Bins!$C$3:$O$37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F10" i="6"/>
  <c r="G10" i="6" s="1"/>
  <c r="I10" i="6" s="1"/>
  <c r="H10" i="6" l="1"/>
  <c r="J10" i="6" s="1"/>
  <c r="D79" i="7"/>
  <c r="C79" i="7"/>
  <c r="R71" i="7"/>
  <c r="Q71" i="7"/>
  <c r="P71" i="7"/>
  <c r="D71" i="7"/>
  <c r="C71" i="7"/>
  <c r="R64" i="7"/>
  <c r="Q64" i="7"/>
  <c r="P64" i="7"/>
  <c r="C64" i="7"/>
  <c r="D64" i="7"/>
  <c r="R60" i="7"/>
  <c r="Q60" i="7"/>
  <c r="P60" i="7"/>
  <c r="C60" i="7"/>
  <c r="C59" i="7"/>
  <c r="D60" i="7"/>
  <c r="D59" i="7"/>
  <c r="D50" i="7"/>
  <c r="C50" i="7"/>
  <c r="D11" i="7"/>
  <c r="C11" i="7"/>
  <c r="D10" i="7"/>
  <c r="C10" i="7"/>
  <c r="D9" i="7"/>
  <c r="C9" i="7"/>
  <c r="D8" i="7"/>
  <c r="C8" i="7"/>
  <c r="D7" i="7"/>
  <c r="C7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S71" i="7"/>
  <c r="O71" i="7"/>
  <c r="N71" i="7"/>
  <c r="M71" i="7"/>
  <c r="L71" i="7"/>
  <c r="K71" i="7"/>
  <c r="J71" i="7"/>
  <c r="I71" i="7"/>
  <c r="H71" i="7"/>
  <c r="G71" i="7"/>
  <c r="F71" i="7"/>
  <c r="E71" i="7"/>
  <c r="S64" i="7"/>
  <c r="O64" i="7"/>
  <c r="N64" i="7"/>
  <c r="M64" i="7"/>
  <c r="L64" i="7"/>
  <c r="K64" i="7"/>
  <c r="J64" i="7"/>
  <c r="I64" i="7"/>
  <c r="H64" i="7"/>
  <c r="G64" i="7"/>
  <c r="F64" i="7"/>
  <c r="E64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S50" i="7"/>
  <c r="R50" i="7"/>
  <c r="R55" i="7" s="1"/>
  <c r="Q50" i="7"/>
  <c r="Q55" i="7" s="1"/>
  <c r="P50" i="7"/>
  <c r="P56" i="7" s="1"/>
  <c r="O50" i="7"/>
  <c r="N50" i="7"/>
  <c r="M50" i="7"/>
  <c r="L50" i="7"/>
  <c r="K50" i="7"/>
  <c r="J50" i="7"/>
  <c r="I50" i="7"/>
  <c r="H50" i="7"/>
  <c r="G50" i="7"/>
  <c r="F50" i="7"/>
  <c r="E50" i="7"/>
  <c r="E73" i="7" s="1"/>
  <c r="R11" i="7"/>
  <c r="R10" i="7"/>
  <c r="R9" i="7"/>
  <c r="R8" i="7"/>
  <c r="R7" i="7"/>
  <c r="Q11" i="7"/>
  <c r="Q10" i="7"/>
  <c r="Q9" i="7"/>
  <c r="Q8" i="7"/>
  <c r="Q7" i="7"/>
  <c r="P11" i="7"/>
  <c r="P10" i="7"/>
  <c r="P9" i="7"/>
  <c r="P8" i="7"/>
  <c r="P7" i="7"/>
  <c r="R75" i="7" l="1"/>
  <c r="C52" i="7"/>
  <c r="C53" i="7"/>
  <c r="P73" i="7"/>
  <c r="P74" i="7"/>
  <c r="C55" i="7"/>
  <c r="P75" i="7"/>
  <c r="C73" i="7"/>
  <c r="C54" i="7"/>
  <c r="C74" i="7"/>
  <c r="R73" i="7"/>
  <c r="C56" i="7"/>
  <c r="C75" i="7"/>
  <c r="R74" i="7"/>
  <c r="D52" i="7"/>
  <c r="D53" i="7"/>
  <c r="D73" i="7"/>
  <c r="Q73" i="7"/>
  <c r="D54" i="7"/>
  <c r="D74" i="7"/>
  <c r="Q74" i="7"/>
  <c r="D55" i="7"/>
  <c r="D75" i="7"/>
  <c r="Q75" i="7"/>
  <c r="D56" i="7"/>
  <c r="Q52" i="7"/>
  <c r="Q56" i="7"/>
  <c r="R52" i="7"/>
  <c r="R56" i="7"/>
  <c r="Q53" i="7"/>
  <c r="R53" i="7"/>
  <c r="P54" i="7"/>
  <c r="Q54" i="7"/>
  <c r="R54" i="7"/>
  <c r="P55" i="7"/>
  <c r="P53" i="7"/>
  <c r="P52" i="7"/>
  <c r="S60" i="7"/>
  <c r="O60" i="7"/>
  <c r="N60" i="7"/>
  <c r="M60" i="7"/>
  <c r="L60" i="7"/>
  <c r="K60" i="7"/>
  <c r="J60" i="7"/>
  <c r="I60" i="7"/>
  <c r="H60" i="7"/>
  <c r="G60" i="7"/>
  <c r="F60" i="7"/>
  <c r="E60" i="7"/>
  <c r="T67" i="7" l="1"/>
  <c r="T66" i="7"/>
  <c r="T65" i="7"/>
  <c r="T81" i="7"/>
  <c r="P42" i="1"/>
  <c r="S75" i="7"/>
  <c r="O75" i="7"/>
  <c r="N75" i="7"/>
  <c r="M75" i="7"/>
  <c r="L75" i="7"/>
  <c r="K75" i="7"/>
  <c r="J75" i="7"/>
  <c r="I75" i="7"/>
  <c r="H75" i="7"/>
  <c r="G75" i="7"/>
  <c r="F75" i="7"/>
  <c r="E75" i="7"/>
  <c r="S74" i="7"/>
  <c r="O74" i="7"/>
  <c r="N74" i="7"/>
  <c r="M74" i="7"/>
  <c r="L74" i="7"/>
  <c r="K74" i="7"/>
  <c r="J74" i="7"/>
  <c r="I74" i="7"/>
  <c r="H74" i="7"/>
  <c r="G74" i="7"/>
  <c r="F74" i="7"/>
  <c r="E74" i="7"/>
  <c r="S73" i="7"/>
  <c r="O73" i="7"/>
  <c r="N73" i="7"/>
  <c r="M73" i="7"/>
  <c r="L73" i="7"/>
  <c r="K73" i="7"/>
  <c r="J73" i="7"/>
  <c r="I73" i="7"/>
  <c r="H73" i="7"/>
  <c r="G73" i="7"/>
  <c r="F73" i="7"/>
  <c r="G6" i="8"/>
  <c r="E13" i="8" s="1"/>
  <c r="H11" i="8"/>
  <c r="H12" i="8"/>
  <c r="H13" i="8"/>
  <c r="H14" i="8"/>
  <c r="S81" i="7" l="1"/>
  <c r="P81" i="7"/>
  <c r="R81" i="7"/>
  <c r="C81" i="7"/>
  <c r="Q81" i="7"/>
  <c r="D81" i="7"/>
  <c r="O65" i="7"/>
  <c r="D65" i="7"/>
  <c r="R65" i="7"/>
  <c r="C65" i="7"/>
  <c r="Q65" i="7"/>
  <c r="P65" i="7"/>
  <c r="K66" i="7"/>
  <c r="P66" i="7"/>
  <c r="C66" i="7"/>
  <c r="Q66" i="7"/>
  <c r="D66" i="7"/>
  <c r="R66" i="7"/>
  <c r="F66" i="7"/>
  <c r="O67" i="7"/>
  <c r="C67" i="7"/>
  <c r="D67" i="7"/>
  <c r="P67" i="7"/>
  <c r="Q67" i="7"/>
  <c r="R67" i="7"/>
  <c r="E11" i="8"/>
  <c r="S65" i="7"/>
  <c r="F14" i="8"/>
  <c r="E14" i="8"/>
  <c r="H67" i="7"/>
  <c r="N67" i="7"/>
  <c r="G12" i="8"/>
  <c r="F12" i="8"/>
  <c r="H65" i="7"/>
  <c r="I65" i="7"/>
  <c r="F65" i="7"/>
  <c r="G11" i="8"/>
  <c r="K65" i="7"/>
  <c r="S67" i="7"/>
  <c r="F11" i="8"/>
  <c r="N65" i="7"/>
  <c r="L66" i="7"/>
  <c r="F67" i="7"/>
  <c r="I67" i="7"/>
  <c r="K67" i="7"/>
  <c r="E66" i="7"/>
  <c r="M66" i="7"/>
  <c r="J65" i="7"/>
  <c r="N66" i="7"/>
  <c r="J67" i="7"/>
  <c r="L65" i="7"/>
  <c r="H66" i="7"/>
  <c r="S66" i="7"/>
  <c r="L67" i="7"/>
  <c r="G66" i="7"/>
  <c r="O66" i="7"/>
  <c r="E65" i="7"/>
  <c r="M65" i="7"/>
  <c r="I66" i="7"/>
  <c r="E67" i="7"/>
  <c r="M67" i="7"/>
  <c r="J66" i="7"/>
  <c r="G65" i="7"/>
  <c r="G67" i="7"/>
  <c r="I81" i="7"/>
  <c r="J81" i="7"/>
  <c r="L81" i="7"/>
  <c r="F81" i="7"/>
  <c r="N81" i="7"/>
  <c r="K81" i="7"/>
  <c r="E81" i="7"/>
  <c r="G81" i="7"/>
  <c r="O81" i="7"/>
  <c r="M81" i="7"/>
  <c r="H81" i="7"/>
  <c r="F13" i="8"/>
  <c r="G13" i="8"/>
  <c r="E12" i="8"/>
  <c r="G14" i="8"/>
  <c r="I14" i="8" s="1"/>
  <c r="J14" i="8" s="1"/>
  <c r="I12" i="8" l="1"/>
  <c r="J12" i="8" s="1"/>
  <c r="I11" i="8"/>
  <c r="J11" i="8" s="1"/>
  <c r="I13" i="8"/>
  <c r="J13" i="8" s="1"/>
  <c r="S56" i="7" l="1"/>
  <c r="O56" i="7"/>
  <c r="N56" i="7"/>
  <c r="M56" i="7"/>
  <c r="L56" i="7"/>
  <c r="K56" i="7"/>
  <c r="J56" i="7"/>
  <c r="I56" i="7"/>
  <c r="H56" i="7"/>
  <c r="G56" i="7"/>
  <c r="F56" i="7"/>
  <c r="E56" i="7"/>
  <c r="S55" i="7"/>
  <c r="O55" i="7"/>
  <c r="N55" i="7"/>
  <c r="M55" i="7"/>
  <c r="L55" i="7"/>
  <c r="K55" i="7"/>
  <c r="J55" i="7"/>
  <c r="I55" i="7"/>
  <c r="H55" i="7"/>
  <c r="G55" i="7"/>
  <c r="F55" i="7"/>
  <c r="E55" i="7"/>
  <c r="S54" i="7"/>
  <c r="O54" i="7"/>
  <c r="N54" i="7"/>
  <c r="M54" i="7"/>
  <c r="L54" i="7"/>
  <c r="K54" i="7"/>
  <c r="J54" i="7"/>
  <c r="I54" i="7"/>
  <c r="H54" i="7"/>
  <c r="G54" i="7"/>
  <c r="F54" i="7"/>
  <c r="E54" i="7"/>
  <c r="S53" i="7"/>
  <c r="O53" i="7"/>
  <c r="N53" i="7"/>
  <c r="M53" i="7"/>
  <c r="L53" i="7"/>
  <c r="K53" i="7"/>
  <c r="J53" i="7"/>
  <c r="I53" i="7"/>
  <c r="H53" i="7"/>
  <c r="G53" i="7"/>
  <c r="F53" i="7"/>
  <c r="E53" i="7"/>
  <c r="S52" i="7"/>
  <c r="O52" i="7"/>
  <c r="N52" i="7"/>
  <c r="M52" i="7"/>
  <c r="L52" i="7"/>
  <c r="K52" i="7"/>
  <c r="J52" i="7"/>
  <c r="I52" i="7"/>
  <c r="H52" i="7"/>
  <c r="G52" i="7"/>
  <c r="F52" i="7"/>
  <c r="E52" i="7"/>
  <c r="S11" i="7"/>
  <c r="O11" i="7"/>
  <c r="N11" i="7"/>
  <c r="M11" i="7"/>
  <c r="L11" i="7"/>
  <c r="K11" i="7"/>
  <c r="J11" i="7"/>
  <c r="I11" i="7"/>
  <c r="H11" i="7"/>
  <c r="G11" i="7"/>
  <c r="F11" i="7"/>
  <c r="E11" i="7"/>
  <c r="S10" i="7"/>
  <c r="O10" i="7"/>
  <c r="N10" i="7"/>
  <c r="M10" i="7"/>
  <c r="L10" i="7"/>
  <c r="K10" i="7"/>
  <c r="J10" i="7"/>
  <c r="I10" i="7"/>
  <c r="H10" i="7"/>
  <c r="G10" i="7"/>
  <c r="F10" i="7"/>
  <c r="E10" i="7"/>
  <c r="S9" i="7"/>
  <c r="O9" i="7"/>
  <c r="N9" i="7"/>
  <c r="M9" i="7"/>
  <c r="L9" i="7"/>
  <c r="K9" i="7"/>
  <c r="J9" i="7"/>
  <c r="I9" i="7"/>
  <c r="H9" i="7"/>
  <c r="G9" i="7"/>
  <c r="F9" i="7"/>
  <c r="E9" i="7"/>
  <c r="S8" i="7"/>
  <c r="O8" i="7"/>
  <c r="N8" i="7"/>
  <c r="M8" i="7"/>
  <c r="L8" i="7"/>
  <c r="K8" i="7"/>
  <c r="J8" i="7"/>
  <c r="I8" i="7"/>
  <c r="H8" i="7"/>
  <c r="G8" i="7"/>
  <c r="F8" i="7"/>
  <c r="E8" i="7"/>
  <c r="S7" i="7"/>
  <c r="O7" i="7"/>
  <c r="N7" i="7"/>
  <c r="M7" i="7"/>
  <c r="L7" i="7"/>
  <c r="K7" i="7"/>
  <c r="J7" i="7"/>
  <c r="I7" i="7"/>
  <c r="H7" i="7"/>
  <c r="G7" i="7"/>
  <c r="F7" i="7"/>
  <c r="E7" i="7"/>
  <c r="B12" i="7"/>
  <c r="C12" i="7" l="1"/>
  <c r="D12" i="7"/>
  <c r="S12" i="7"/>
  <c r="Q12" i="7"/>
  <c r="R12" i="7"/>
  <c r="P12" i="7"/>
  <c r="N12" i="7"/>
  <c r="F12" i="7"/>
  <c r="B13" i="7"/>
  <c r="I12" i="7"/>
  <c r="J12" i="7"/>
  <c r="K12" i="7"/>
  <c r="O12" i="7"/>
  <c r="L12" i="7"/>
  <c r="E12" i="7"/>
  <c r="M12" i="7"/>
  <c r="G12" i="7"/>
  <c r="H12" i="7"/>
  <c r="D20" i="6"/>
  <c r="F20" i="6" s="1"/>
  <c r="H20" i="6" s="1"/>
  <c r="D13" i="7" l="1"/>
  <c r="C13" i="7"/>
  <c r="Q13" i="7"/>
  <c r="R13" i="7"/>
  <c r="P13" i="7"/>
  <c r="L13" i="7"/>
  <c r="J13" i="7"/>
  <c r="I13" i="7"/>
  <c r="H13" i="7"/>
  <c r="S13" i="7"/>
  <c r="O13" i="7"/>
  <c r="G13" i="7"/>
  <c r="E13" i="7"/>
  <c r="N13" i="7"/>
  <c r="F13" i="7"/>
  <c r="M13" i="7"/>
  <c r="K13" i="7"/>
  <c r="B14" i="7"/>
  <c r="E20" i="6"/>
  <c r="G20" i="6" s="1"/>
  <c r="E15" i="6"/>
  <c r="F15" i="6" s="1"/>
  <c r="H15" i="6" s="1"/>
  <c r="O41" i="1"/>
  <c r="N41" i="1"/>
  <c r="M41" i="1"/>
  <c r="L41" i="1"/>
  <c r="K41" i="1"/>
  <c r="J41" i="1"/>
  <c r="I41" i="1"/>
  <c r="H41" i="1"/>
  <c r="G41" i="1"/>
  <c r="F41" i="1"/>
  <c r="E41" i="1"/>
  <c r="D41" i="1"/>
  <c r="F11" i="5"/>
  <c r="E11" i="5"/>
  <c r="D11" i="5"/>
  <c r="C11" i="5"/>
  <c r="F10" i="5"/>
  <c r="E10" i="5"/>
  <c r="D10" i="5"/>
  <c r="C10" i="5"/>
  <c r="F9" i="5"/>
  <c r="E9" i="5"/>
  <c r="D9" i="5"/>
  <c r="C9" i="5"/>
  <c r="F8" i="5"/>
  <c r="E8" i="5"/>
  <c r="D8" i="5"/>
  <c r="C8" i="5"/>
  <c r="F7" i="5"/>
  <c r="E7" i="5"/>
  <c r="D7" i="5"/>
  <c r="C7" i="5"/>
  <c r="G6" i="3"/>
  <c r="D12" i="3" s="1"/>
  <c r="E12" i="3" s="1"/>
  <c r="F12" i="3" s="1"/>
  <c r="P44" i="1"/>
  <c r="O8" i="1"/>
  <c r="N8" i="1"/>
  <c r="M8" i="1"/>
  <c r="L8" i="1"/>
  <c r="K8" i="1"/>
  <c r="J8" i="1"/>
  <c r="I8" i="1"/>
  <c r="H8" i="1"/>
  <c r="G8" i="1"/>
  <c r="F8" i="1"/>
  <c r="E8" i="1"/>
  <c r="P43" i="1"/>
  <c r="O42" i="1"/>
  <c r="C13" i="1"/>
  <c r="D13" i="1" s="1"/>
  <c r="O12" i="1"/>
  <c r="N12" i="1"/>
  <c r="M12" i="1"/>
  <c r="L12" i="1"/>
  <c r="K12" i="1"/>
  <c r="J12" i="1"/>
  <c r="I12" i="1"/>
  <c r="H12" i="1"/>
  <c r="G12" i="1"/>
  <c r="F12" i="1"/>
  <c r="E12" i="1"/>
  <c r="D12" i="1"/>
  <c r="O11" i="1"/>
  <c r="N11" i="1"/>
  <c r="M11" i="1"/>
  <c r="L11" i="1"/>
  <c r="K11" i="1"/>
  <c r="J11" i="1"/>
  <c r="I11" i="1"/>
  <c r="H11" i="1"/>
  <c r="G11" i="1"/>
  <c r="F11" i="1"/>
  <c r="E11" i="1"/>
  <c r="D11" i="1"/>
  <c r="O10" i="1"/>
  <c r="N10" i="1"/>
  <c r="M10" i="1"/>
  <c r="L10" i="1"/>
  <c r="K10" i="1"/>
  <c r="J10" i="1"/>
  <c r="I10" i="1"/>
  <c r="H10" i="1"/>
  <c r="G10" i="1"/>
  <c r="F10" i="1"/>
  <c r="E10" i="1"/>
  <c r="D10" i="1"/>
  <c r="O9" i="1"/>
  <c r="N9" i="1"/>
  <c r="M9" i="1"/>
  <c r="L9" i="1"/>
  <c r="K9" i="1"/>
  <c r="J9" i="1"/>
  <c r="I9" i="1"/>
  <c r="H9" i="1"/>
  <c r="G9" i="1"/>
  <c r="F9" i="1"/>
  <c r="E9" i="1"/>
  <c r="D9" i="1"/>
  <c r="F43" i="1" l="1"/>
  <c r="G15" i="6"/>
  <c r="I15" i="6" s="1"/>
  <c r="C14" i="7"/>
  <c r="D14" i="7"/>
  <c r="B15" i="7"/>
  <c r="R14" i="7"/>
  <c r="P14" i="7"/>
  <c r="Q14" i="7"/>
  <c r="J43" i="1"/>
  <c r="K44" i="1"/>
  <c r="S14" i="7"/>
  <c r="H14" i="7"/>
  <c r="O14" i="7"/>
  <c r="N14" i="7"/>
  <c r="M14" i="7"/>
  <c r="E14" i="7"/>
  <c r="L14" i="7"/>
  <c r="I14" i="7"/>
  <c r="K14" i="7"/>
  <c r="G14" i="7"/>
  <c r="F14" i="7"/>
  <c r="J14" i="7"/>
  <c r="J44" i="1"/>
  <c r="D10" i="3"/>
  <c r="E10" i="3" s="1"/>
  <c r="F10" i="3" s="1"/>
  <c r="M44" i="1"/>
  <c r="E44" i="1"/>
  <c r="D13" i="3"/>
  <c r="E13" i="3" s="1"/>
  <c r="F13" i="3" s="1"/>
  <c r="E43" i="1"/>
  <c r="I13" i="1"/>
  <c r="H44" i="1"/>
  <c r="D11" i="3"/>
  <c r="E11" i="3" s="1"/>
  <c r="F11" i="3" s="1"/>
  <c r="L44" i="1"/>
  <c r="I44" i="1"/>
  <c r="N43" i="1"/>
  <c r="M43" i="1"/>
  <c r="D44" i="1"/>
  <c r="D42" i="1"/>
  <c r="J13" i="1"/>
  <c r="F44" i="1"/>
  <c r="N44" i="1"/>
  <c r="K42" i="1"/>
  <c r="F42" i="1"/>
  <c r="D43" i="1"/>
  <c r="G43" i="1"/>
  <c r="O44" i="1"/>
  <c r="N13" i="1"/>
  <c r="M13" i="1"/>
  <c r="H13" i="1"/>
  <c r="C14" i="1"/>
  <c r="L13" i="1"/>
  <c r="G13" i="1"/>
  <c r="K13" i="1"/>
  <c r="E13" i="1"/>
  <c r="F13" i="1"/>
  <c r="L42" i="1"/>
  <c r="O13" i="1"/>
  <c r="H43" i="1"/>
  <c r="L43" i="1"/>
  <c r="N42" i="1"/>
  <c r="K43" i="1"/>
  <c r="G42" i="1"/>
  <c r="H42" i="1"/>
  <c r="O43" i="1"/>
  <c r="E42" i="1"/>
  <c r="G44" i="1"/>
  <c r="I43" i="1"/>
  <c r="M42" i="1"/>
  <c r="J42" i="1"/>
  <c r="I42" i="1"/>
  <c r="M15" i="7" l="1"/>
  <c r="D15" i="7"/>
  <c r="C15" i="7"/>
  <c r="O15" i="7"/>
  <c r="H15" i="7"/>
  <c r="I15" i="7"/>
  <c r="K15" i="7"/>
  <c r="G15" i="7"/>
  <c r="J15" i="7"/>
  <c r="S15" i="7"/>
  <c r="B16" i="7"/>
  <c r="L15" i="7"/>
  <c r="R15" i="7"/>
  <c r="P15" i="7"/>
  <c r="Q15" i="7"/>
  <c r="F15" i="7"/>
  <c r="N15" i="7"/>
  <c r="E15" i="7"/>
  <c r="L14" i="1"/>
  <c r="K14" i="1"/>
  <c r="G14" i="1"/>
  <c r="N14" i="1"/>
  <c r="I14" i="1"/>
  <c r="H14" i="1"/>
  <c r="D14" i="1"/>
  <c r="O14" i="1"/>
  <c r="J14" i="1"/>
  <c r="E14" i="1"/>
  <c r="F14" i="1"/>
  <c r="C15" i="1"/>
  <c r="M14" i="1"/>
  <c r="F16" i="7" l="1"/>
  <c r="D16" i="7"/>
  <c r="C16" i="7"/>
  <c r="I16" i="7"/>
  <c r="K16" i="7"/>
  <c r="L16" i="7"/>
  <c r="O16" i="7"/>
  <c r="G16" i="7"/>
  <c r="H16" i="7"/>
  <c r="R16" i="7"/>
  <c r="P16" i="7"/>
  <c r="Q16" i="7"/>
  <c r="E16" i="7"/>
  <c r="M16" i="7"/>
  <c r="B17" i="7"/>
  <c r="S16" i="7"/>
  <c r="N16" i="7"/>
  <c r="J16" i="7"/>
  <c r="N15" i="1"/>
  <c r="O15" i="1"/>
  <c r="K15" i="1"/>
  <c r="C16" i="1"/>
  <c r="M15" i="1"/>
  <c r="I15" i="1"/>
  <c r="G15" i="1"/>
  <c r="H15" i="1"/>
  <c r="F15" i="1"/>
  <c r="L15" i="1"/>
  <c r="D15" i="1"/>
  <c r="J15" i="1"/>
  <c r="E15" i="1"/>
  <c r="L17" i="7" l="1"/>
  <c r="D17" i="7"/>
  <c r="C17" i="7"/>
  <c r="B18" i="7"/>
  <c r="B19" i="7" s="1"/>
  <c r="E17" i="7"/>
  <c r="F17" i="7"/>
  <c r="G17" i="7"/>
  <c r="S17" i="7"/>
  <c r="I17" i="7"/>
  <c r="N17" i="7"/>
  <c r="K17" i="7"/>
  <c r="M17" i="7"/>
  <c r="H17" i="7"/>
  <c r="J17" i="7"/>
  <c r="P17" i="7"/>
  <c r="R17" i="7"/>
  <c r="Q17" i="7"/>
  <c r="O17" i="7"/>
  <c r="E16" i="1"/>
  <c r="K16" i="1"/>
  <c r="C17" i="1"/>
  <c r="I16" i="1"/>
  <c r="D16" i="1"/>
  <c r="N16" i="1"/>
  <c r="O16" i="1"/>
  <c r="L16" i="1"/>
  <c r="H16" i="1"/>
  <c r="M16" i="1"/>
  <c r="F16" i="1"/>
  <c r="J16" i="1"/>
  <c r="G16" i="1"/>
  <c r="P18" i="7" l="1"/>
  <c r="Q18" i="7"/>
  <c r="I18" i="7"/>
  <c r="O18" i="7"/>
  <c r="J18" i="7"/>
  <c r="F18" i="7"/>
  <c r="R18" i="7"/>
  <c r="L18" i="7"/>
  <c r="H18" i="7"/>
  <c r="S18" i="7"/>
  <c r="G18" i="7"/>
  <c r="K18" i="7"/>
  <c r="N18" i="7"/>
  <c r="C18" i="7"/>
  <c r="D18" i="7"/>
  <c r="D19" i="7"/>
  <c r="C19" i="7"/>
  <c r="E18" i="7"/>
  <c r="M18" i="7"/>
  <c r="R19" i="7"/>
  <c r="P19" i="7"/>
  <c r="Q19" i="7"/>
  <c r="L19" i="7"/>
  <c r="K19" i="7"/>
  <c r="I19" i="7"/>
  <c r="S19" i="7"/>
  <c r="H19" i="7"/>
  <c r="J19" i="7"/>
  <c r="O19" i="7"/>
  <c r="G19" i="7"/>
  <c r="E19" i="7"/>
  <c r="N19" i="7"/>
  <c r="F19" i="7"/>
  <c r="M19" i="7"/>
  <c r="B20" i="7"/>
  <c r="N17" i="1"/>
  <c r="J17" i="1"/>
  <c r="K17" i="1"/>
  <c r="G17" i="1"/>
  <c r="O17" i="1"/>
  <c r="C18" i="1"/>
  <c r="H17" i="1"/>
  <c r="L17" i="1"/>
  <c r="I17" i="1"/>
  <c r="E17" i="1"/>
  <c r="D17" i="1"/>
  <c r="F17" i="1"/>
  <c r="M17" i="1"/>
  <c r="C20" i="7" l="1"/>
  <c r="D20" i="7"/>
  <c r="Q20" i="7"/>
  <c r="R20" i="7"/>
  <c r="P20" i="7"/>
  <c r="S20" i="7"/>
  <c r="H20" i="7"/>
  <c r="N20" i="7"/>
  <c r="F20" i="7"/>
  <c r="M20" i="7"/>
  <c r="E20" i="7"/>
  <c r="L20" i="7"/>
  <c r="G20" i="7"/>
  <c r="K20" i="7"/>
  <c r="I20" i="7"/>
  <c r="O20" i="7"/>
  <c r="J20" i="7"/>
  <c r="B21" i="7"/>
  <c r="K18" i="1"/>
  <c r="C19" i="1"/>
  <c r="F18" i="1"/>
  <c r="G18" i="1"/>
  <c r="I18" i="1"/>
  <c r="H18" i="1"/>
  <c r="N18" i="1"/>
  <c r="J18" i="1"/>
  <c r="E18" i="1"/>
  <c r="L18" i="1"/>
  <c r="D18" i="1"/>
  <c r="M18" i="1"/>
  <c r="O18" i="1"/>
  <c r="D21" i="7" l="1"/>
  <c r="C21" i="7"/>
  <c r="Q21" i="7"/>
  <c r="R21" i="7"/>
  <c r="P21" i="7"/>
  <c r="L21" i="7"/>
  <c r="I21" i="7"/>
  <c r="S21" i="7"/>
  <c r="K21" i="7"/>
  <c r="H21" i="7"/>
  <c r="O21" i="7"/>
  <c r="G21" i="7"/>
  <c r="M21" i="7"/>
  <c r="N21" i="7"/>
  <c r="F21" i="7"/>
  <c r="E21" i="7"/>
  <c r="J21" i="7"/>
  <c r="B22" i="7"/>
  <c r="D19" i="1"/>
  <c r="J19" i="1"/>
  <c r="G19" i="1"/>
  <c r="E19" i="1"/>
  <c r="M19" i="1"/>
  <c r="K19" i="1"/>
  <c r="L19" i="1"/>
  <c r="I19" i="1"/>
  <c r="H19" i="1"/>
  <c r="F19" i="1"/>
  <c r="O19" i="1"/>
  <c r="C20" i="1"/>
  <c r="N19" i="1"/>
  <c r="D22" i="7" l="1"/>
  <c r="C22" i="7"/>
  <c r="Q22" i="7"/>
  <c r="R22" i="7"/>
  <c r="P22" i="7"/>
  <c r="S22" i="7"/>
  <c r="H22" i="7"/>
  <c r="O22" i="7"/>
  <c r="F22" i="7"/>
  <c r="M22" i="7"/>
  <c r="E22" i="7"/>
  <c r="L22" i="7"/>
  <c r="K22" i="7"/>
  <c r="N22" i="7"/>
  <c r="J22" i="7"/>
  <c r="I22" i="7"/>
  <c r="G22" i="7"/>
  <c r="B23" i="7"/>
  <c r="I20" i="1"/>
  <c r="D20" i="1"/>
  <c r="J20" i="1"/>
  <c r="C21" i="1"/>
  <c r="H20" i="1"/>
  <c r="M20" i="1"/>
  <c r="G20" i="1"/>
  <c r="K20" i="1"/>
  <c r="O20" i="1"/>
  <c r="E20" i="1"/>
  <c r="L20" i="1"/>
  <c r="N20" i="1"/>
  <c r="F20" i="1"/>
  <c r="D23" i="7" l="1"/>
  <c r="C23" i="7"/>
  <c r="Q23" i="7"/>
  <c r="R23" i="7"/>
  <c r="P23" i="7"/>
  <c r="L23" i="7"/>
  <c r="K23" i="7"/>
  <c r="I23" i="7"/>
  <c r="J23" i="7"/>
  <c r="S23" i="7"/>
  <c r="H23" i="7"/>
  <c r="O23" i="7"/>
  <c r="G23" i="7"/>
  <c r="E23" i="7"/>
  <c r="N23" i="7"/>
  <c r="F23" i="7"/>
  <c r="M23" i="7"/>
  <c r="B24" i="7"/>
  <c r="F21" i="1"/>
  <c r="J21" i="1"/>
  <c r="L21" i="1"/>
  <c r="I21" i="1"/>
  <c r="E21" i="1"/>
  <c r="M21" i="1"/>
  <c r="D21" i="1"/>
  <c r="N21" i="1"/>
  <c r="H21" i="1"/>
  <c r="G21" i="1"/>
  <c r="C22" i="1"/>
  <c r="K21" i="1"/>
  <c r="O21" i="1"/>
  <c r="D24" i="7" l="1"/>
  <c r="C24" i="7"/>
  <c r="Q24" i="7"/>
  <c r="R24" i="7"/>
  <c r="P24" i="7"/>
  <c r="S24" i="7"/>
  <c r="H24" i="7"/>
  <c r="F24" i="7"/>
  <c r="M24" i="7"/>
  <c r="E24" i="7"/>
  <c r="L24" i="7"/>
  <c r="N24" i="7"/>
  <c r="K24" i="7"/>
  <c r="I24" i="7"/>
  <c r="O24" i="7"/>
  <c r="J24" i="7"/>
  <c r="G24" i="7"/>
  <c r="B25" i="7"/>
  <c r="J22" i="1"/>
  <c r="F22" i="1"/>
  <c r="D22" i="1"/>
  <c r="K22" i="1"/>
  <c r="C23" i="1"/>
  <c r="I22" i="1"/>
  <c r="M22" i="1"/>
  <c r="E22" i="1"/>
  <c r="H22" i="1"/>
  <c r="N22" i="1"/>
  <c r="O22" i="1"/>
  <c r="L22" i="1"/>
  <c r="G22" i="1"/>
  <c r="D25" i="7" l="1"/>
  <c r="C25" i="7"/>
  <c r="Q25" i="7"/>
  <c r="R25" i="7"/>
  <c r="P25" i="7"/>
  <c r="L25" i="7"/>
  <c r="J25" i="7"/>
  <c r="I25" i="7"/>
  <c r="H25" i="7"/>
  <c r="S25" i="7"/>
  <c r="K25" i="7"/>
  <c r="O25" i="7"/>
  <c r="G25" i="7"/>
  <c r="N25" i="7"/>
  <c r="F25" i="7"/>
  <c r="M25" i="7"/>
  <c r="E25" i="7"/>
  <c r="B26" i="7"/>
  <c r="D23" i="1"/>
  <c r="J23" i="1"/>
  <c r="C24" i="1"/>
  <c r="O23" i="1"/>
  <c r="K23" i="1"/>
  <c r="I23" i="1"/>
  <c r="G23" i="1"/>
  <c r="M23" i="1"/>
  <c r="N23" i="1"/>
  <c r="F23" i="1"/>
  <c r="L23" i="1"/>
  <c r="E23" i="1"/>
  <c r="H23" i="1"/>
  <c r="C26" i="7" l="1"/>
  <c r="D26" i="7"/>
  <c r="R26" i="7"/>
  <c r="P26" i="7"/>
  <c r="Q26" i="7"/>
  <c r="S26" i="7"/>
  <c r="H26" i="7"/>
  <c r="G26" i="7"/>
  <c r="N26" i="7"/>
  <c r="F26" i="7"/>
  <c r="M26" i="7"/>
  <c r="E26" i="7"/>
  <c r="O26" i="7"/>
  <c r="L26" i="7"/>
  <c r="K26" i="7"/>
  <c r="I26" i="7"/>
  <c r="J26" i="7"/>
  <c r="B27" i="7"/>
  <c r="I24" i="1"/>
  <c r="D24" i="1"/>
  <c r="C25" i="1"/>
  <c r="O24" i="1"/>
  <c r="G24" i="1"/>
  <c r="K24" i="1"/>
  <c r="E24" i="1"/>
  <c r="J24" i="1"/>
  <c r="N24" i="1"/>
  <c r="L24" i="1"/>
  <c r="M24" i="1"/>
  <c r="F24" i="1"/>
  <c r="H24" i="1"/>
  <c r="D27" i="7" l="1"/>
  <c r="C27" i="7"/>
  <c r="R27" i="7"/>
  <c r="P27" i="7"/>
  <c r="Q27" i="7"/>
  <c r="L27" i="7"/>
  <c r="K27" i="7"/>
  <c r="J27" i="7"/>
  <c r="I27" i="7"/>
  <c r="S27" i="7"/>
  <c r="H27" i="7"/>
  <c r="O27" i="7"/>
  <c r="G27" i="7"/>
  <c r="N27" i="7"/>
  <c r="F27" i="7"/>
  <c r="M27" i="7"/>
  <c r="E27" i="7"/>
  <c r="B28" i="7"/>
  <c r="F25" i="1"/>
  <c r="O25" i="1"/>
  <c r="C26" i="1"/>
  <c r="M25" i="1"/>
  <c r="D25" i="1"/>
  <c r="J25" i="1"/>
  <c r="H25" i="1"/>
  <c r="G25" i="1"/>
  <c r="K25" i="1"/>
  <c r="E25" i="1"/>
  <c r="N25" i="1"/>
  <c r="I25" i="1"/>
  <c r="L25" i="1"/>
  <c r="D28" i="7" l="1"/>
  <c r="C28" i="7"/>
  <c r="R28" i="7"/>
  <c r="P28" i="7"/>
  <c r="Q28" i="7"/>
  <c r="S28" i="7"/>
  <c r="H28" i="7"/>
  <c r="N28" i="7"/>
  <c r="F28" i="7"/>
  <c r="M28" i="7"/>
  <c r="E28" i="7"/>
  <c r="L28" i="7"/>
  <c r="K28" i="7"/>
  <c r="I28" i="7"/>
  <c r="O28" i="7"/>
  <c r="J28" i="7"/>
  <c r="G28" i="7"/>
  <c r="B29" i="7"/>
  <c r="J26" i="1"/>
  <c r="F26" i="1"/>
  <c r="C27" i="1"/>
  <c r="M26" i="1"/>
  <c r="O26" i="1"/>
  <c r="L26" i="1"/>
  <c r="G26" i="1"/>
  <c r="E26" i="1"/>
  <c r="I26" i="1"/>
  <c r="K26" i="1"/>
  <c r="N26" i="1"/>
  <c r="H26" i="1"/>
  <c r="D26" i="1"/>
  <c r="D29" i="7" l="1"/>
  <c r="C29" i="7"/>
  <c r="P29" i="7"/>
  <c r="Q29" i="7"/>
  <c r="R29" i="7"/>
  <c r="L29" i="7"/>
  <c r="K29" i="7"/>
  <c r="J29" i="7"/>
  <c r="I29" i="7"/>
  <c r="S29" i="7"/>
  <c r="H29" i="7"/>
  <c r="O29" i="7"/>
  <c r="G29" i="7"/>
  <c r="N29" i="7"/>
  <c r="F29" i="7"/>
  <c r="M29" i="7"/>
  <c r="E29" i="7"/>
  <c r="B30" i="7"/>
  <c r="D27" i="1"/>
  <c r="J27" i="1"/>
  <c r="L27" i="1"/>
  <c r="I27" i="1"/>
  <c r="K27" i="1"/>
  <c r="H27" i="1"/>
  <c r="E27" i="1"/>
  <c r="G27" i="1"/>
  <c r="M27" i="1"/>
  <c r="F27" i="1"/>
  <c r="N27" i="1"/>
  <c r="C28" i="1"/>
  <c r="O27" i="1"/>
  <c r="D30" i="7" l="1"/>
  <c r="C30" i="7"/>
  <c r="R30" i="7"/>
  <c r="P30" i="7"/>
  <c r="Q30" i="7"/>
  <c r="S30" i="7"/>
  <c r="H30" i="7"/>
  <c r="O30" i="7"/>
  <c r="N30" i="7"/>
  <c r="F30" i="7"/>
  <c r="M30" i="7"/>
  <c r="E30" i="7"/>
  <c r="L30" i="7"/>
  <c r="G30" i="7"/>
  <c r="K30" i="7"/>
  <c r="I30" i="7"/>
  <c r="J30" i="7"/>
  <c r="B31" i="7"/>
  <c r="I28" i="1"/>
  <c r="D28" i="1"/>
  <c r="F28" i="1"/>
  <c r="J28" i="1"/>
  <c r="E28" i="1"/>
  <c r="O28" i="1"/>
  <c r="H28" i="1"/>
  <c r="M28" i="1"/>
  <c r="C29" i="1"/>
  <c r="N28" i="1"/>
  <c r="L28" i="1"/>
  <c r="K28" i="1"/>
  <c r="G28" i="1"/>
  <c r="C31" i="7" l="1"/>
  <c r="D31" i="7"/>
  <c r="R31" i="7"/>
  <c r="P31" i="7"/>
  <c r="Q31" i="7"/>
  <c r="L31" i="7"/>
  <c r="K31" i="7"/>
  <c r="J31" i="7"/>
  <c r="I31" i="7"/>
  <c r="S31" i="7"/>
  <c r="H31" i="7"/>
  <c r="O31" i="7"/>
  <c r="G31" i="7"/>
  <c r="M31" i="7"/>
  <c r="N31" i="7"/>
  <c r="F31" i="7"/>
  <c r="E31" i="7"/>
  <c r="B32" i="7"/>
  <c r="F29" i="1"/>
  <c r="J29" i="1"/>
  <c r="N29" i="1"/>
  <c r="H29" i="1"/>
  <c r="G29" i="1"/>
  <c r="L29" i="1"/>
  <c r="I29" i="1"/>
  <c r="O29" i="1"/>
  <c r="K29" i="1"/>
  <c r="D29" i="1"/>
  <c r="C30" i="1"/>
  <c r="M29" i="1"/>
  <c r="E29" i="1"/>
  <c r="D32" i="7" l="1"/>
  <c r="C32" i="7"/>
  <c r="Q32" i="7"/>
  <c r="R32" i="7"/>
  <c r="P32" i="7"/>
  <c r="S32" i="7"/>
  <c r="H32" i="7"/>
  <c r="O32" i="7"/>
  <c r="N32" i="7"/>
  <c r="F32" i="7"/>
  <c r="M32" i="7"/>
  <c r="E32" i="7"/>
  <c r="L32" i="7"/>
  <c r="K32" i="7"/>
  <c r="J32" i="7"/>
  <c r="I32" i="7"/>
  <c r="G32" i="7"/>
  <c r="B33" i="7"/>
  <c r="J30" i="1"/>
  <c r="F30" i="1"/>
  <c r="D30" i="1"/>
  <c r="H30" i="1"/>
  <c r="N30" i="1"/>
  <c r="K30" i="1"/>
  <c r="I30" i="1"/>
  <c r="C31" i="1"/>
  <c r="L30" i="1"/>
  <c r="O30" i="1"/>
  <c r="M30" i="1"/>
  <c r="G30" i="1"/>
  <c r="E30" i="1"/>
  <c r="D33" i="7" l="1"/>
  <c r="C33" i="7"/>
  <c r="Q33" i="7"/>
  <c r="P33" i="7"/>
  <c r="R33" i="7"/>
  <c r="L33" i="7"/>
  <c r="K33" i="7"/>
  <c r="J33" i="7"/>
  <c r="I33" i="7"/>
  <c r="S33" i="7"/>
  <c r="H33" i="7"/>
  <c r="O33" i="7"/>
  <c r="G33" i="7"/>
  <c r="E33" i="7"/>
  <c r="N33" i="7"/>
  <c r="F33" i="7"/>
  <c r="M33" i="7"/>
  <c r="B34" i="7"/>
  <c r="D31" i="1"/>
  <c r="J31" i="1"/>
  <c r="C32" i="1"/>
  <c r="N31" i="1"/>
  <c r="F31" i="1"/>
  <c r="L31" i="1"/>
  <c r="O31" i="1"/>
  <c r="K31" i="1"/>
  <c r="H31" i="1"/>
  <c r="I31" i="1"/>
  <c r="M31" i="1"/>
  <c r="E31" i="1"/>
  <c r="G31" i="1"/>
  <c r="D34" i="7" l="1"/>
  <c r="C34" i="7"/>
  <c r="Q34" i="7"/>
  <c r="P34" i="7"/>
  <c r="R34" i="7"/>
  <c r="S34" i="7"/>
  <c r="H34" i="7"/>
  <c r="N34" i="7"/>
  <c r="F34" i="7"/>
  <c r="M34" i="7"/>
  <c r="E34" i="7"/>
  <c r="L34" i="7"/>
  <c r="G34" i="7"/>
  <c r="K34" i="7"/>
  <c r="I34" i="7"/>
  <c r="O34" i="7"/>
  <c r="J34" i="7"/>
  <c r="B35" i="7"/>
  <c r="I32" i="1"/>
  <c r="D32" i="1"/>
  <c r="C33" i="1"/>
  <c r="O32" i="1"/>
  <c r="N32" i="1"/>
  <c r="L32" i="1"/>
  <c r="G32" i="1"/>
  <c r="K32" i="1"/>
  <c r="M32" i="1"/>
  <c r="J32" i="1"/>
  <c r="H32" i="1"/>
  <c r="F32" i="1"/>
  <c r="E32" i="1"/>
  <c r="D35" i="7" l="1"/>
  <c r="C35" i="7"/>
  <c r="Q35" i="7"/>
  <c r="R35" i="7"/>
  <c r="P35" i="7"/>
  <c r="L35" i="7"/>
  <c r="J35" i="7"/>
  <c r="I35" i="7"/>
  <c r="K35" i="7"/>
  <c r="S35" i="7"/>
  <c r="H35" i="7"/>
  <c r="O35" i="7"/>
  <c r="G35" i="7"/>
  <c r="M35" i="7"/>
  <c r="N35" i="7"/>
  <c r="F35" i="7"/>
  <c r="E35" i="7"/>
  <c r="B36" i="7"/>
  <c r="F33" i="1"/>
  <c r="L33" i="1"/>
  <c r="K33" i="1"/>
  <c r="G33" i="1"/>
  <c r="O33" i="1"/>
  <c r="M33" i="1"/>
  <c r="C34" i="1"/>
  <c r="N33" i="1"/>
  <c r="I33" i="1"/>
  <c r="E33" i="1"/>
  <c r="D33" i="1"/>
  <c r="H33" i="1"/>
  <c r="J33" i="1"/>
  <c r="B37" i="7" l="1"/>
  <c r="K37" i="7" s="1"/>
  <c r="D36" i="7"/>
  <c r="C36" i="7"/>
  <c r="Q36" i="7"/>
  <c r="R36" i="7"/>
  <c r="P36" i="7"/>
  <c r="S36" i="7"/>
  <c r="H36" i="7"/>
  <c r="O36" i="7"/>
  <c r="G36" i="7"/>
  <c r="N36" i="7"/>
  <c r="F36" i="7"/>
  <c r="M36" i="7"/>
  <c r="E36" i="7"/>
  <c r="L36" i="7"/>
  <c r="K36" i="7"/>
  <c r="J36" i="7"/>
  <c r="I36" i="7"/>
  <c r="C35" i="1"/>
  <c r="O34" i="1"/>
  <c r="H34" i="1"/>
  <c r="K34" i="1"/>
  <c r="N34" i="1"/>
  <c r="E34" i="1"/>
  <c r="L34" i="1"/>
  <c r="F34" i="1"/>
  <c r="J34" i="1"/>
  <c r="G34" i="1"/>
  <c r="M34" i="1"/>
  <c r="D34" i="1"/>
  <c r="I34" i="1"/>
  <c r="F37" i="7" l="1"/>
  <c r="B38" i="7"/>
  <c r="L38" i="7" s="1"/>
  <c r="R37" i="7"/>
  <c r="G37" i="7"/>
  <c r="M37" i="7"/>
  <c r="I37" i="7"/>
  <c r="N37" i="7"/>
  <c r="S37" i="7"/>
  <c r="O37" i="7"/>
  <c r="L37" i="7"/>
  <c r="H37" i="7"/>
  <c r="D37" i="7"/>
  <c r="C37" i="7"/>
  <c r="P37" i="7"/>
  <c r="J37" i="7"/>
  <c r="Q37" i="7"/>
  <c r="E37" i="7"/>
  <c r="N35" i="1"/>
  <c r="G35" i="1"/>
  <c r="M35" i="1"/>
  <c r="I35" i="1"/>
  <c r="K35" i="1"/>
  <c r="H35" i="1"/>
  <c r="E35" i="1"/>
  <c r="F35" i="1"/>
  <c r="O35" i="1"/>
  <c r="L35" i="1"/>
  <c r="C36" i="1"/>
  <c r="D35" i="1"/>
  <c r="J35" i="1"/>
  <c r="I38" i="7" l="1"/>
  <c r="G38" i="7"/>
  <c r="S38" i="7"/>
  <c r="C38" i="7"/>
  <c r="D38" i="7"/>
  <c r="K38" i="7"/>
  <c r="O38" i="7"/>
  <c r="F38" i="7"/>
  <c r="H38" i="7"/>
  <c r="P38" i="7"/>
  <c r="R38" i="7"/>
  <c r="J38" i="7"/>
  <c r="M38" i="7"/>
  <c r="B39" i="7"/>
  <c r="P39" i="7" s="1"/>
  <c r="N38" i="7"/>
  <c r="E38" i="7"/>
  <c r="Q38" i="7"/>
  <c r="H36" i="1"/>
  <c r="O36" i="1"/>
  <c r="L36" i="1"/>
  <c r="D36" i="1"/>
  <c r="C37" i="1"/>
  <c r="M36" i="1"/>
  <c r="F36" i="1"/>
  <c r="I36" i="1"/>
  <c r="K36" i="1"/>
  <c r="G36" i="1"/>
  <c r="N36" i="1"/>
  <c r="E36" i="1"/>
  <c r="J36" i="1"/>
  <c r="O39" i="7" l="1"/>
  <c r="F39" i="7"/>
  <c r="E39" i="7"/>
  <c r="R39" i="7"/>
  <c r="G39" i="7"/>
  <c r="S39" i="7"/>
  <c r="J39" i="7"/>
  <c r="L39" i="7"/>
  <c r="B40" i="7"/>
  <c r="F40" i="7" s="1"/>
  <c r="N39" i="7"/>
  <c r="K39" i="7"/>
  <c r="I39" i="7"/>
  <c r="H39" i="7"/>
  <c r="Q39" i="7"/>
  <c r="M39" i="7"/>
  <c r="D39" i="7"/>
  <c r="C39" i="7"/>
  <c r="R40" i="7"/>
  <c r="M37" i="1"/>
  <c r="H37" i="1"/>
  <c r="N37" i="1"/>
  <c r="L37" i="1"/>
  <c r="I37" i="1"/>
  <c r="J37" i="1"/>
  <c r="O37" i="1"/>
  <c r="E37" i="1"/>
  <c r="F37" i="1"/>
  <c r="K37" i="1"/>
  <c r="G37" i="1"/>
  <c r="D37" i="1"/>
  <c r="H40" i="7" l="1"/>
  <c r="G40" i="7"/>
  <c r="S40" i="7"/>
  <c r="M40" i="7"/>
  <c r="J40" i="7"/>
  <c r="B41" i="7"/>
  <c r="E41" i="7" s="1"/>
  <c r="E40" i="7"/>
  <c r="L40" i="7"/>
  <c r="Q40" i="7"/>
  <c r="I40" i="7"/>
  <c r="C40" i="7"/>
  <c r="D40" i="7"/>
  <c r="K40" i="7"/>
  <c r="N40" i="7"/>
  <c r="O40" i="7"/>
  <c r="P40" i="7"/>
  <c r="B42" i="7"/>
  <c r="S41" i="7"/>
  <c r="G41" i="7"/>
  <c r="I41" i="7"/>
  <c r="Q41" i="7"/>
  <c r="H41" i="7"/>
  <c r="R41" i="7"/>
  <c r="K41" i="7"/>
  <c r="J41" i="7"/>
  <c r="L41" i="7" l="1"/>
  <c r="M41" i="7"/>
  <c r="N41" i="7"/>
  <c r="C41" i="7"/>
  <c r="F41" i="7"/>
  <c r="O41" i="7"/>
  <c r="P41" i="7"/>
  <c r="D41" i="7"/>
  <c r="D42" i="7"/>
  <c r="C42" i="7"/>
  <c r="R42" i="7"/>
  <c r="O42" i="7"/>
  <c r="N42" i="7"/>
  <c r="E42" i="7"/>
  <c r="L42" i="7"/>
  <c r="K42" i="7"/>
  <c r="B43" i="7"/>
  <c r="S42" i="7"/>
  <c r="Q42" i="7"/>
  <c r="J42" i="7"/>
  <c r="I42" i="7"/>
  <c r="H42" i="7"/>
  <c r="G42" i="7"/>
  <c r="F42" i="7"/>
  <c r="M42" i="7"/>
  <c r="P42" i="7"/>
  <c r="C43" i="7" l="1"/>
  <c r="D43" i="7"/>
  <c r="N43" i="7"/>
  <c r="O43" i="7"/>
  <c r="J43" i="7"/>
  <c r="P43" i="7"/>
  <c r="F43" i="7"/>
  <c r="E43" i="7"/>
  <c r="K43" i="7"/>
  <c r="R43" i="7"/>
  <c r="H43" i="7"/>
  <c r="I43" i="7"/>
  <c r="Q43" i="7"/>
  <c r="G43" i="7"/>
  <c r="L43" i="7"/>
  <c r="S43" i="7"/>
  <c r="M43" i="7"/>
  <c r="B44" i="7"/>
  <c r="C44" i="7" l="1"/>
  <c r="D44" i="7"/>
  <c r="J44" i="7"/>
  <c r="O44" i="7"/>
  <c r="P44" i="7"/>
  <c r="I44" i="7"/>
  <c r="M44" i="7"/>
  <c r="F44" i="7"/>
  <c r="L44" i="7"/>
  <c r="Q44" i="7"/>
  <c r="N44" i="7"/>
  <c r="K44" i="7"/>
  <c r="B45" i="7"/>
  <c r="H44" i="7"/>
  <c r="S44" i="7"/>
  <c r="E44" i="7"/>
  <c r="G44" i="7"/>
  <c r="R44" i="7"/>
  <c r="D45" i="7" l="1"/>
  <c r="C45" i="7"/>
  <c r="Q45" i="7"/>
  <c r="L45" i="7"/>
  <c r="E45" i="7"/>
  <c r="K45" i="7"/>
  <c r="M45" i="7"/>
  <c r="I45" i="7"/>
  <c r="G45" i="7"/>
  <c r="F45" i="7"/>
  <c r="H45" i="7"/>
  <c r="P45" i="7"/>
  <c r="B46" i="7"/>
  <c r="O45" i="7"/>
  <c r="J45" i="7"/>
  <c r="S45" i="7"/>
  <c r="N45" i="7"/>
  <c r="R45" i="7"/>
  <c r="D46" i="7" l="1"/>
  <c r="C46" i="7"/>
  <c r="L46" i="7"/>
  <c r="O46" i="7"/>
  <c r="F46" i="7"/>
  <c r="K46" i="7"/>
  <c r="I46" i="7"/>
  <c r="H46" i="7"/>
  <c r="R46" i="7"/>
  <c r="Q46" i="7"/>
  <c r="J46" i="7"/>
  <c r="S46" i="7"/>
  <c r="N46" i="7"/>
  <c r="P46" i="7"/>
  <c r="E46" i="7"/>
  <c r="G46" i="7"/>
  <c r="M46" i="7"/>
</calcChain>
</file>

<file path=xl/sharedStrings.xml><?xml version="1.0" encoding="utf-8"?>
<sst xmlns="http://schemas.openxmlformats.org/spreadsheetml/2006/main" count="207" uniqueCount="93">
  <si>
    <t>Grain</t>
  </si>
  <si>
    <t>depth</t>
  </si>
  <si>
    <t>ft</t>
  </si>
  <si>
    <t>Angle of</t>
  </si>
  <si>
    <t>Repose</t>
  </si>
  <si>
    <t>Factor</t>
  </si>
  <si>
    <t>Corn</t>
  </si>
  <si>
    <t>Soybeans</t>
  </si>
  <si>
    <t>Wheat</t>
  </si>
  <si>
    <t>(Based on 1.245 cu ft = 1 bushel. Estimates vary by material density, packing and shape of grain surface.)</t>
  </si>
  <si>
    <t>bu</t>
  </si>
  <si>
    <t>Bin diameter, ft</t>
  </si>
  <si>
    <t>Building / warehouse:</t>
  </si>
  <si>
    <t>Building</t>
  </si>
  <si>
    <t>Grain height</t>
  </si>
  <si>
    <t>Building capacity</t>
  </si>
  <si>
    <t>Total</t>
  </si>
  <si>
    <t>width</t>
  </si>
  <si>
    <t>length</t>
  </si>
  <si>
    <t>wall</t>
  </si>
  <si>
    <t>peak</t>
  </si>
  <si>
    <t>ends</t>
  </si>
  <si>
    <t>middle</t>
  </si>
  <si>
    <t>base</t>
  </si>
  <si>
    <t>total</t>
  </si>
  <si>
    <t>Airflow</t>
  </si>
  <si>
    <t>cfm</t>
  </si>
  <si>
    <t>Grain:</t>
  </si>
  <si>
    <t>Angle of Repose:</t>
  </si>
  <si>
    <t>Range:</t>
  </si>
  <si>
    <t>21 to 26</t>
  </si>
  <si>
    <t>Multiplier:</t>
  </si>
  <si>
    <t>Grain Pile:</t>
  </si>
  <si>
    <t>Diameter</t>
  </si>
  <si>
    <t>Wall ht</t>
  </si>
  <si>
    <t>Peak ht</t>
  </si>
  <si>
    <t>Capacity</t>
  </si>
  <si>
    <t>Prepared by:</t>
  </si>
  <si>
    <t xml:space="preserve"> Extension Agricultural Engineer</t>
  </si>
  <si>
    <t xml:space="preserve"> Biosystems and Agricultural Engineering Department</t>
  </si>
  <si>
    <t xml:space="preserve"> University of Kentucky Research and Education Center</t>
  </si>
  <si>
    <t xml:space="preserve"> Princeton, KY 42445-0469</t>
  </si>
  <si>
    <t xml:space="preserve"> Email: sam.mcneill@uky.edu</t>
  </si>
  <si>
    <t>Storage capacity of full cones.</t>
  </si>
  <si>
    <t>Bag diameter, ft</t>
  </si>
  <si>
    <t>Bag length</t>
  </si>
  <si>
    <t>(Based on 1.245 cu ft = 1 bushel. Estimates vary by material density, packing and shape at end of the bag.)</t>
  </si>
  <si>
    <t>Grain storage capacity of large (silo-type) horizontal plastic grain bags.</t>
  </si>
  <si>
    <t>Grain storage capacity of buildings/warehouses.</t>
  </si>
  <si>
    <t>Width</t>
  </si>
  <si>
    <t>Length</t>
  </si>
  <si>
    <t>Depth</t>
  </si>
  <si>
    <t>Height</t>
  </si>
  <si>
    <t>Volume</t>
  </si>
  <si>
    <t>ear corn</t>
  </si>
  <si>
    <t>shelled</t>
  </si>
  <si>
    <t>Corn cribs.</t>
  </si>
  <si>
    <t>Shelled and ear corn storage capacity estimates.</t>
  </si>
  <si>
    <t>Hopper</t>
  </si>
  <si>
    <t>Top dimensions</t>
  </si>
  <si>
    <t>Capacity, bu</t>
  </si>
  <si>
    <r>
      <t>ft</t>
    </r>
    <r>
      <rPr>
        <vertAlign val="superscript"/>
        <sz val="10"/>
        <rFont val="Arial"/>
        <family val="2"/>
      </rPr>
      <t>3</t>
    </r>
  </si>
  <si>
    <t>Capacity, lb</t>
  </si>
  <si>
    <t>Barrels.</t>
  </si>
  <si>
    <t>Rules of thumb: 1 bushel of shelled corn occupies 1.245 cubic feet and weighs 56 lbs at</t>
  </si>
  <si>
    <t>15.5% moisture, while 1 'bushel' of ear corn occupies 2.5 cubic feet and weighs 70 lbs.</t>
  </si>
  <si>
    <t>height</t>
  </si>
  <si>
    <t>Floor</t>
  </si>
  <si>
    <t>in</t>
  </si>
  <si>
    <t xml:space="preserve">Roof </t>
  </si>
  <si>
    <t>Angle</t>
  </si>
  <si>
    <t>Soybean</t>
  </si>
  <si>
    <t>Area</t>
  </si>
  <si>
    <t>Volume of air space (cubic feet) in the cylinder above grain with a level surface.</t>
  </si>
  <si>
    <t>Volume of air (cubic feet) in the cone above grain with a level surface.</t>
  </si>
  <si>
    <t xml:space="preserve">Surface area (square feet) of grain in a full cone. </t>
  </si>
  <si>
    <t>Surface area (square feet) of grain with a level surface.</t>
  </si>
  <si>
    <t>Volume (cubic feet) below the perforated floor in grain bins.</t>
  </si>
  <si>
    <t>Surface area (square feet)</t>
  </si>
  <si>
    <t>Volume, cubic feet</t>
  </si>
  <si>
    <t>Surface area (square feet) of the wall in round grain bins.</t>
  </si>
  <si>
    <t xml:space="preserve"> Phone: 859-562-1326</t>
  </si>
  <si>
    <t>Grain carts &amp; gravity wagons.</t>
  </si>
  <si>
    <t xml:space="preserve"> Sam McNeill, PhD, PE</t>
  </si>
  <si>
    <r>
      <t xml:space="preserve">Enter numbers in 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 xml:space="preserve"> for different sized bags.</t>
    </r>
  </si>
  <si>
    <r>
      <t xml:space="preserve">Enter numbers in 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 xml:space="preserve"> for different sized units.</t>
    </r>
  </si>
  <si>
    <r>
      <t xml:space="preserve">Enter numbers in 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 xml:space="preserve"> for different sized circular piles/rings.</t>
    </r>
  </si>
  <si>
    <t>Grain storage capacity of outdoor piles or rings.</t>
  </si>
  <si>
    <r>
      <t xml:space="preserve">Enter numbers in 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 xml:space="preserve"> for different sized structures.</t>
    </r>
  </si>
  <si>
    <t>Storage capacity of round grain bins.</t>
  </si>
  <si>
    <r>
      <t xml:space="preserve">Enter numbers in </t>
    </r>
    <r>
      <rPr>
        <sz val="10"/>
        <color rgb="FF0000FF"/>
        <rFont val="Arial"/>
        <family val="2"/>
      </rPr>
      <t>blue</t>
    </r>
    <r>
      <rPr>
        <sz val="10"/>
        <rFont val="Arial"/>
        <family val="2"/>
      </rPr>
      <t xml:space="preserve"> for different sized bins.</t>
    </r>
  </si>
  <si>
    <t>above</t>
  </si>
  <si>
    <t>floor,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</si>
</sst>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#,##0.0"/>
    <numFmt numFmtId="167" formatCode="#,##0.00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FF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2">
    <xf numFmtId="0" fontId="0" fillId="0" borderId="0" xfId="0"/>
    <xf numFmtId="0" fontId="0" fillId="0" borderId="1" xfId="0" applyBorder="1" applyAlignment="1">
      <alignment horizontal="right"/>
    </xf>
    <xf numFmtId="3" fontId="0" fillId="0" borderId="0" xfId="0" applyNumberFormat="1" applyBorder="1"/>
    <xf numFmtId="3" fontId="0" fillId="0" borderId="2" xfId="0" applyNumberFormat="1" applyBorder="1"/>
    <xf numFmtId="166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0" fillId="0" borderId="4" xfId="0" applyNumberFormat="1" applyBorder="1"/>
    <xf numFmtId="0" fontId="2" fillId="0" borderId="0" xfId="0" applyFont="1"/>
    <xf numFmtId="164" fontId="0" fillId="0" borderId="0" xfId="0" applyNumberFormat="1"/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0" fillId="0" borderId="9" xfId="0" applyNumberForma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/>
    <xf numFmtId="0" fontId="1" fillId="0" borderId="0" xfId="1" applyFont="1" applyAlignment="1" applyProtection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0" fillId="0" borderId="8" xfId="0" applyBorder="1" applyAlignment="1">
      <alignment horizontal="right"/>
    </xf>
    <xf numFmtId="0" fontId="0" fillId="0" borderId="11" xfId="0" applyBorder="1" applyAlignment="1">
      <alignment horizontal="right"/>
    </xf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4" xfId="0" applyNumberFormat="1" applyFill="1" applyBorder="1"/>
    <xf numFmtId="0" fontId="0" fillId="0" borderId="7" xfId="0" applyBorder="1"/>
    <xf numFmtId="0" fontId="0" fillId="0" borderId="10" xfId="0" applyBorder="1" applyAlignment="1">
      <alignment horizontal="right"/>
    </xf>
    <xf numFmtId="167" fontId="0" fillId="0" borderId="19" xfId="0" applyNumberFormat="1" applyFill="1" applyBorder="1"/>
    <xf numFmtId="167" fontId="0" fillId="0" borderId="21" xfId="0" applyNumberFormat="1" applyFill="1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3" fontId="0" fillId="0" borderId="12" xfId="0" applyNumberFormat="1" applyFill="1" applyBorder="1"/>
    <xf numFmtId="0" fontId="1" fillId="0" borderId="0" xfId="0" applyFont="1"/>
    <xf numFmtId="0" fontId="1" fillId="0" borderId="5" xfId="0" applyFont="1" applyBorder="1" applyAlignment="1">
      <alignment horizontal="right"/>
    </xf>
    <xf numFmtId="165" fontId="0" fillId="0" borderId="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3" fontId="0" fillId="0" borderId="27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4" fillId="0" borderId="8" xfId="0" applyFont="1" applyBorder="1"/>
    <xf numFmtId="0" fontId="4" fillId="0" borderId="11" xfId="0" applyFont="1" applyBorder="1"/>
    <xf numFmtId="0" fontId="4" fillId="0" borderId="4" xfId="0" applyFont="1" applyBorder="1"/>
    <xf numFmtId="0" fontId="4" fillId="0" borderId="21" xfId="0" applyFont="1" applyBorder="1"/>
    <xf numFmtId="0" fontId="4" fillId="0" borderId="6" xfId="0" applyFont="1" applyBorder="1"/>
    <xf numFmtId="0" fontId="4" fillId="0" borderId="3" xfId="0" applyFont="1" applyFill="1" applyBorder="1"/>
    <xf numFmtId="0" fontId="4" fillId="0" borderId="12" xfId="0" applyFont="1" applyFill="1" applyBorder="1"/>
    <xf numFmtId="0" fontId="0" fillId="3" borderId="2" xfId="0" applyFill="1" applyBorder="1" applyAlignment="1">
      <alignment horizontal="right"/>
    </xf>
    <xf numFmtId="0" fontId="0" fillId="3" borderId="28" xfId="0" applyFill="1" applyBorder="1" applyAlignment="1">
      <alignment horizontal="right"/>
    </xf>
    <xf numFmtId="0" fontId="2" fillId="3" borderId="27" xfId="0" applyFont="1" applyFill="1" applyBorder="1"/>
    <xf numFmtId="0" fontId="2" fillId="3" borderId="37" xfId="0" applyFont="1" applyFill="1" applyBorder="1"/>
    <xf numFmtId="0" fontId="2" fillId="3" borderId="2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38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36" xfId="0" applyFont="1" applyFill="1" applyBorder="1" applyAlignment="1">
      <alignment horizontal="right"/>
    </xf>
    <xf numFmtId="0" fontId="2" fillId="4" borderId="27" xfId="0" applyFont="1" applyFill="1" applyBorder="1" applyAlignment="1">
      <alignment horizontal="right"/>
    </xf>
    <xf numFmtId="0" fontId="0" fillId="4" borderId="28" xfId="0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1" fontId="0" fillId="0" borderId="40" xfId="0" applyNumberFormat="1" applyBorder="1"/>
    <xf numFmtId="0" fontId="4" fillId="2" borderId="39" xfId="0" applyFont="1" applyFill="1" applyBorder="1"/>
    <xf numFmtId="0" fontId="4" fillId="2" borderId="40" xfId="0" applyFont="1" applyFill="1" applyBorder="1"/>
    <xf numFmtId="1" fontId="0" fillId="0" borderId="35" xfId="0" applyNumberFormat="1" applyBorder="1"/>
    <xf numFmtId="0" fontId="6" fillId="0" borderId="0" xfId="0" applyFont="1"/>
    <xf numFmtId="0" fontId="2" fillId="5" borderId="36" xfId="0" applyFont="1" applyFill="1" applyBorder="1" applyAlignment="1">
      <alignment horizontal="right"/>
    </xf>
    <xf numFmtId="0" fontId="2" fillId="5" borderId="27" xfId="0" applyFont="1" applyFill="1" applyBorder="1" applyAlignment="1">
      <alignment horizontal="right"/>
    </xf>
    <xf numFmtId="0" fontId="0" fillId="5" borderId="28" xfId="0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65" fontId="0" fillId="0" borderId="40" xfId="0" applyNumberFormat="1" applyBorder="1"/>
    <xf numFmtId="0" fontId="2" fillId="3" borderId="3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4" fillId="2" borderId="41" xfId="0" applyFont="1" applyFill="1" applyBorder="1"/>
    <xf numFmtId="0" fontId="2" fillId="3" borderId="42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0" fillId="3" borderId="44" xfId="0" applyFill="1" applyBorder="1" applyAlignment="1">
      <alignment horizontal="right"/>
    </xf>
    <xf numFmtId="0" fontId="4" fillId="2" borderId="35" xfId="0" applyFont="1" applyFill="1" applyBorder="1"/>
    <xf numFmtId="1" fontId="0" fillId="0" borderId="39" xfId="0" applyNumberFormat="1" applyBorder="1"/>
    <xf numFmtId="0" fontId="2" fillId="4" borderId="42" xfId="0" applyFont="1" applyFill="1" applyBorder="1" applyAlignment="1">
      <alignment horizontal="right"/>
    </xf>
    <xf numFmtId="0" fontId="1" fillId="4" borderId="44" xfId="0" applyFont="1" applyFill="1" applyBorder="1" applyAlignment="1">
      <alignment horizontal="right"/>
    </xf>
    <xf numFmtId="0" fontId="2" fillId="5" borderId="42" xfId="0" applyFont="1" applyFill="1" applyBorder="1" applyAlignment="1">
      <alignment horizontal="right"/>
    </xf>
    <xf numFmtId="0" fontId="1" fillId="5" borderId="44" xfId="0" applyFont="1" applyFill="1" applyBorder="1" applyAlignment="1">
      <alignment horizontal="right"/>
    </xf>
    <xf numFmtId="0" fontId="2" fillId="3" borderId="42" xfId="0" applyFont="1" applyFill="1" applyBorder="1"/>
    <xf numFmtId="0" fontId="1" fillId="3" borderId="44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3" fontId="0" fillId="0" borderId="28" xfId="0" applyNumberFormat="1" applyBorder="1"/>
    <xf numFmtId="0" fontId="1" fillId="0" borderId="8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2"/>
    <xf numFmtId="0" fontId="1" fillId="0" borderId="0" xfId="2" applyAlignment="1"/>
    <xf numFmtId="0" fontId="1" fillId="0" borderId="0" xfId="2" applyFont="1" applyAlignment="1"/>
    <xf numFmtId="3" fontId="1" fillId="0" borderId="15" xfId="2" applyNumberFormat="1" applyBorder="1"/>
    <xf numFmtId="3" fontId="1" fillId="0" borderId="4" xfId="2" applyNumberFormat="1" applyBorder="1"/>
    <xf numFmtId="3" fontId="1" fillId="0" borderId="4" xfId="2" applyNumberFormat="1" applyBorder="1" applyAlignment="1">
      <alignment horizontal="right"/>
    </xf>
    <xf numFmtId="3" fontId="1" fillId="0" borderId="14" xfId="2" applyNumberFormat="1" applyBorder="1"/>
    <xf numFmtId="165" fontId="1" fillId="0" borderId="13" xfId="2" applyNumberFormat="1" applyBorder="1" applyAlignment="1">
      <alignment horizontal="right"/>
    </xf>
    <xf numFmtId="0" fontId="4" fillId="0" borderId="12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3" fontId="1" fillId="0" borderId="9" xfId="2" applyNumberFormat="1" applyBorder="1"/>
    <xf numFmtId="3" fontId="1" fillId="0" borderId="0" xfId="2" applyNumberFormat="1" applyBorder="1"/>
    <xf numFmtId="3" fontId="1" fillId="0" borderId="0" xfId="2" applyNumberFormat="1" applyBorder="1" applyAlignment="1">
      <alignment horizontal="right"/>
    </xf>
    <xf numFmtId="165" fontId="1" fillId="0" borderId="3" xfId="2" applyNumberFormat="1" applyBorder="1" applyAlignment="1">
      <alignment horizontal="right"/>
    </xf>
    <xf numFmtId="0" fontId="4" fillId="0" borderId="3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1" fillId="0" borderId="10" xfId="2" applyFill="1" applyBorder="1" applyAlignment="1">
      <alignment horizontal="right"/>
    </xf>
    <xf numFmtId="0" fontId="1" fillId="0" borderId="2" xfId="2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1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9" xfId="2" applyFill="1" applyBorder="1" applyAlignment="1">
      <alignment horizontal="right"/>
    </xf>
    <xf numFmtId="0" fontId="1" fillId="0" borderId="0" xfId="2" applyBorder="1" applyAlignment="1">
      <alignment horizontal="right"/>
    </xf>
    <xf numFmtId="0" fontId="1" fillId="0" borderId="0" xfId="2" applyFill="1" applyBorder="1" applyAlignment="1">
      <alignment horizontal="right"/>
    </xf>
    <xf numFmtId="0" fontId="1" fillId="0" borderId="3" xfId="2" applyBorder="1" applyAlignment="1">
      <alignment horizontal="right"/>
    </xf>
    <xf numFmtId="0" fontId="1" fillId="0" borderId="3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7" xfId="2" applyBorder="1" applyAlignment="1">
      <alignment horizontal="right"/>
    </xf>
    <xf numFmtId="164" fontId="1" fillId="0" borderId="0" xfId="2" applyNumberFormat="1"/>
    <xf numFmtId="0" fontId="1" fillId="0" borderId="0" xfId="2" applyAlignment="1">
      <alignment horizontal="right"/>
    </xf>
    <xf numFmtId="0" fontId="2" fillId="0" borderId="0" xfId="2" applyFont="1"/>
    <xf numFmtId="165" fontId="0" fillId="0" borderId="0" xfId="0" applyNumberFormat="1"/>
    <xf numFmtId="0" fontId="2" fillId="0" borderId="0" xfId="0" applyFont="1" applyBorder="1"/>
    <xf numFmtId="0" fontId="4" fillId="0" borderId="11" xfId="0" applyFont="1" applyFill="1" applyBorder="1"/>
    <xf numFmtId="167" fontId="0" fillId="0" borderId="45" xfId="0" applyNumberFormat="1" applyFill="1" applyBorder="1"/>
    <xf numFmtId="3" fontId="0" fillId="0" borderId="21" xfId="0" applyNumberFormat="1" applyFill="1" applyBorder="1"/>
    <xf numFmtId="0" fontId="4" fillId="0" borderId="0" xfId="0" applyFont="1" applyFill="1" applyBorder="1"/>
    <xf numFmtId="167" fontId="0" fillId="0" borderId="0" xfId="0" applyNumberFormat="1" applyFill="1" applyBorder="1"/>
    <xf numFmtId="0" fontId="4" fillId="0" borderId="8" xfId="0" applyFont="1" applyFill="1" applyBorder="1"/>
    <xf numFmtId="3" fontId="0" fillId="0" borderId="19" xfId="0" applyNumberFormat="1" applyFill="1" applyBorder="1"/>
    <xf numFmtId="3" fontId="0" fillId="0" borderId="18" xfId="0" applyNumberFormat="1" applyFill="1" applyBorder="1"/>
    <xf numFmtId="0" fontId="1" fillId="0" borderId="26" xfId="0" applyFont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7" fontId="0" fillId="0" borderId="8" xfId="0" applyNumberFormat="1" applyFill="1" applyBorder="1" applyAlignment="1">
      <alignment horizontal="center"/>
    </xf>
    <xf numFmtId="167" fontId="0" fillId="0" borderId="11" xfId="0" applyNumberFormat="1" applyFill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0" borderId="15" xfId="0" applyFont="1" applyBorder="1"/>
    <xf numFmtId="0" fontId="1" fillId="0" borderId="0" xfId="0" applyFont="1" applyAlignment="1">
      <alignment horizontal="right"/>
    </xf>
    <xf numFmtId="0" fontId="1" fillId="0" borderId="47" xfId="0" applyFont="1" applyBorder="1" applyAlignment="1">
      <alignment horizontal="right"/>
    </xf>
    <xf numFmtId="3" fontId="0" fillId="0" borderId="48" xfId="0" applyNumberFormat="1" applyBorder="1"/>
    <xf numFmtId="0" fontId="1" fillId="0" borderId="11" xfId="0" applyFont="1" applyBorder="1" applyAlignment="1">
      <alignment horizontal="center"/>
    </xf>
    <xf numFmtId="0" fontId="4" fillId="0" borderId="0" xfId="0" applyFont="1"/>
    <xf numFmtId="3" fontId="0" fillId="6" borderId="0" xfId="0" applyNumberFormat="1" applyFill="1" applyBorder="1"/>
    <xf numFmtId="3" fontId="0" fillId="6" borderId="2" xfId="0" applyNumberFormat="1" applyFill="1" applyBorder="1"/>
    <xf numFmtId="3" fontId="0" fillId="6" borderId="4" xfId="0" applyNumberFormat="1" applyFill="1" applyBorder="1"/>
    <xf numFmtId="3" fontId="0" fillId="6" borderId="28" xfId="0" applyNumberFormat="1" applyFill="1" applyBorder="1"/>
    <xf numFmtId="3" fontId="0" fillId="6" borderId="14" xfId="0" applyNumberFormat="1" applyFill="1" applyBorder="1"/>
    <xf numFmtId="3" fontId="0" fillId="0" borderId="28" xfId="0" applyNumberFormat="1" applyFill="1" applyBorder="1"/>
    <xf numFmtId="3" fontId="0" fillId="0" borderId="2" xfId="0" applyNumberFormat="1" applyFill="1" applyBorder="1"/>
    <xf numFmtId="0" fontId="1" fillId="0" borderId="4" xfId="0" applyFont="1" applyBorder="1"/>
    <xf numFmtId="3" fontId="1" fillId="6" borderId="28" xfId="0" applyNumberFormat="1" applyFont="1" applyFill="1" applyBorder="1"/>
    <xf numFmtId="3" fontId="1" fillId="6" borderId="2" xfId="0" applyNumberFormat="1" applyFont="1" applyFill="1" applyBorder="1"/>
    <xf numFmtId="3" fontId="1" fillId="6" borderId="0" xfId="0" applyNumberFormat="1" applyFont="1" applyFill="1" applyBorder="1"/>
    <xf numFmtId="0" fontId="4" fillId="0" borderId="2" xfId="0" applyFont="1" applyBorder="1"/>
    <xf numFmtId="0" fontId="4" fillId="0" borderId="28" xfId="0" applyFont="1" applyBorder="1"/>
    <xf numFmtId="0" fontId="4" fillId="0" borderId="20" xfId="0" applyFont="1" applyBorder="1"/>
    <xf numFmtId="0" fontId="1" fillId="0" borderId="21" xfId="0" applyFont="1" applyBorder="1"/>
    <xf numFmtId="0" fontId="1" fillId="0" borderId="50" xfId="0" applyFont="1" applyBorder="1"/>
    <xf numFmtId="0" fontId="1" fillId="0" borderId="46" xfId="0" applyFont="1" applyBorder="1"/>
    <xf numFmtId="0" fontId="1" fillId="0" borderId="48" xfId="0" applyFont="1" applyBorder="1"/>
    <xf numFmtId="0" fontId="1" fillId="0" borderId="51" xfId="0" applyFont="1" applyBorder="1"/>
    <xf numFmtId="0" fontId="1" fillId="0" borderId="19" xfId="0" applyFont="1" applyBorder="1"/>
    <xf numFmtId="0" fontId="0" fillId="0" borderId="5" xfId="0" applyBorder="1"/>
    <xf numFmtId="3" fontId="0" fillId="7" borderId="0" xfId="0" applyNumberFormat="1" applyFill="1" applyBorder="1"/>
    <xf numFmtId="3" fontId="0" fillId="7" borderId="4" xfId="0" applyNumberFormat="1" applyFill="1" applyBorder="1"/>
    <xf numFmtId="0" fontId="0" fillId="0" borderId="28" xfId="0" applyBorder="1" applyAlignment="1">
      <alignment horizontal="center"/>
    </xf>
    <xf numFmtId="0" fontId="0" fillId="0" borderId="2" xfId="0" applyBorder="1"/>
    <xf numFmtId="0" fontId="0" fillId="0" borderId="20" xfId="0" applyBorder="1"/>
    <xf numFmtId="0" fontId="0" fillId="0" borderId="29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30" xfId="0" applyBorder="1" applyAlignment="1">
      <alignment horizontal="center"/>
    </xf>
    <xf numFmtId="0" fontId="0" fillId="0" borderId="31" xfId="0" applyBorder="1"/>
    <xf numFmtId="0" fontId="1" fillId="0" borderId="0" xfId="0" applyFont="1" applyAlignment="1">
      <alignment horizontal="right"/>
    </xf>
    <xf numFmtId="0" fontId="0" fillId="0" borderId="31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32" xfId="2" applyBorder="1" applyAlignment="1">
      <alignment horizontal="center"/>
    </xf>
    <xf numFmtId="0" fontId="1" fillId="0" borderId="33" xfId="2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31" xfId="2" applyBorder="1" applyAlignment="1">
      <alignment horizontal="center"/>
    </xf>
    <xf numFmtId="0" fontId="1" fillId="0" borderId="0" xfId="2" applyBorder="1" applyAlignment="1">
      <alignment horizontal="right"/>
    </xf>
    <xf numFmtId="0" fontId="1" fillId="0" borderId="0" xfId="2" applyFont="1" applyAlignment="1">
      <alignment horizontal="right"/>
    </xf>
    <xf numFmtId="0" fontId="0" fillId="0" borderId="0" xfId="0" applyBorder="1" applyAlignment="1">
      <alignment horizontal="right"/>
    </xf>
    <xf numFmtId="0" fontId="2" fillId="3" borderId="2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3" fontId="0" fillId="0" borderId="35" xfId="0" applyNumberFormat="1" applyBorder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53</xdr:row>
      <xdr:rowOff>69850</xdr:rowOff>
    </xdr:from>
    <xdr:to>
      <xdr:col>7</xdr:col>
      <xdr:colOff>250825</xdr:colOff>
      <xdr:row>58</xdr:row>
      <xdr:rowOff>113665</xdr:rowOff>
    </xdr:to>
    <xdr:pic>
      <xdr:nvPicPr>
        <xdr:cNvPr id="8" name="Picture 7" descr="https://www.uky.edu/bae/sites/www.uky.edu.bae/files/Biosystems%20and%20Agricultural%20Engineering%20Extension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743950"/>
          <a:ext cx="4060825" cy="83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89</xdr:row>
      <xdr:rowOff>101600</xdr:rowOff>
    </xdr:from>
    <xdr:to>
      <xdr:col>7</xdr:col>
      <xdr:colOff>288925</xdr:colOff>
      <xdr:row>94</xdr:row>
      <xdr:rowOff>145415</xdr:rowOff>
    </xdr:to>
    <xdr:pic>
      <xdr:nvPicPr>
        <xdr:cNvPr id="2" name="Picture 1" descr="https://www.uky.edu/bae/sites/www.uky.edu.bae/files/Biosystems%20and%20Agricultural%20Engineering%20Extension.png">
          <a:extLst>
            <a:ext uri="{FF2B5EF4-FFF2-40B4-BE49-F238E27FC236}">
              <a16:creationId xmlns:a16="http://schemas.microsoft.com/office/drawing/2014/main" id="{993F36A4-F75A-4EFE-BED9-7573A957B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890750"/>
          <a:ext cx="4060825" cy="83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23</xdr:row>
      <xdr:rowOff>63500</xdr:rowOff>
    </xdr:from>
    <xdr:ext cx="4000500" cy="853440"/>
    <xdr:pic>
      <xdr:nvPicPr>
        <xdr:cNvPr id="2" name="Picture 1" descr="https://www.uky.edu/bae/sites/www.uky.edu.bae/files/Biosystems%20and%20Agricultural%20Engineering%20Extension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3759200"/>
          <a:ext cx="4000500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14</xdr:row>
      <xdr:rowOff>76200</xdr:rowOff>
    </xdr:from>
    <xdr:to>
      <xdr:col>7</xdr:col>
      <xdr:colOff>182880</xdr:colOff>
      <xdr:row>23</xdr:row>
      <xdr:rowOff>137160</xdr:rowOff>
    </xdr:to>
    <xdr:grpSp>
      <xdr:nvGrpSpPr>
        <xdr:cNvPr id="2413" name="Group 200">
          <a:extLst>
            <a:ext uri="{FF2B5EF4-FFF2-40B4-BE49-F238E27FC236}">
              <a16:creationId xmlns:a16="http://schemas.microsoft.com/office/drawing/2014/main" id="{00000000-0008-0000-0300-00006D090000}"/>
            </a:ext>
          </a:extLst>
        </xdr:cNvPr>
        <xdr:cNvGrpSpPr>
          <a:grpSpLocks/>
        </xdr:cNvGrpSpPr>
      </xdr:nvGrpSpPr>
      <xdr:grpSpPr bwMode="auto">
        <a:xfrm>
          <a:off x="303530" y="2349500"/>
          <a:ext cx="3924300" cy="1489710"/>
          <a:chOff x="50" y="307"/>
          <a:chExt cx="384" cy="159"/>
        </a:xfrm>
      </xdr:grpSpPr>
      <xdr:sp macro="" textlink="">
        <xdr:nvSpPr>
          <xdr:cNvPr id="2414" name="Oval 144">
            <a:extLst>
              <a:ext uri="{FF2B5EF4-FFF2-40B4-BE49-F238E27FC236}">
                <a16:creationId xmlns:a16="http://schemas.microsoft.com/office/drawing/2014/main" id="{00000000-0008-0000-0300-00006E090000}"/>
              </a:ext>
            </a:extLst>
          </xdr:cNvPr>
          <xdr:cNvSpPr>
            <a:spLocks noChangeArrowheads="1"/>
          </xdr:cNvSpPr>
        </xdr:nvSpPr>
        <xdr:spPr bwMode="auto">
          <a:xfrm>
            <a:off x="50" y="392"/>
            <a:ext cx="288" cy="32"/>
          </a:xfrm>
          <a:prstGeom prst="ellipse">
            <a:avLst/>
          </a:prstGeom>
          <a:solidFill>
            <a:srgbClr val="FFFFCC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15" name="Line 160">
            <a:extLst>
              <a:ext uri="{FF2B5EF4-FFF2-40B4-BE49-F238E27FC236}">
                <a16:creationId xmlns:a16="http://schemas.microsoft.com/office/drawing/2014/main" id="{00000000-0008-0000-0300-00006F090000}"/>
              </a:ext>
            </a:extLst>
          </xdr:cNvPr>
          <xdr:cNvSpPr>
            <a:spLocks noChangeShapeType="1"/>
          </xdr:cNvSpPr>
        </xdr:nvSpPr>
        <xdr:spPr bwMode="auto">
          <a:xfrm>
            <a:off x="50" y="372"/>
            <a:ext cx="0" cy="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416" name="Group 199">
            <a:extLst>
              <a:ext uri="{FF2B5EF4-FFF2-40B4-BE49-F238E27FC236}">
                <a16:creationId xmlns:a16="http://schemas.microsoft.com/office/drawing/2014/main" id="{00000000-0008-0000-0300-000070090000}"/>
              </a:ext>
            </a:extLst>
          </xdr:cNvPr>
          <xdr:cNvGrpSpPr>
            <a:grpSpLocks/>
          </xdr:cNvGrpSpPr>
        </xdr:nvGrpSpPr>
        <xdr:grpSpPr bwMode="auto">
          <a:xfrm>
            <a:off x="50" y="307"/>
            <a:ext cx="384" cy="159"/>
            <a:chOff x="50" y="307"/>
            <a:chExt cx="384" cy="159"/>
          </a:xfrm>
        </xdr:grpSpPr>
        <xdr:grpSp>
          <xdr:nvGrpSpPr>
            <xdr:cNvPr id="2417" name="Group 197">
              <a:extLst>
                <a:ext uri="{FF2B5EF4-FFF2-40B4-BE49-F238E27FC236}">
                  <a16:creationId xmlns:a16="http://schemas.microsoft.com/office/drawing/2014/main" id="{00000000-0008-0000-0300-0000710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" y="416"/>
              <a:ext cx="288" cy="50"/>
              <a:chOff x="50" y="416"/>
              <a:chExt cx="288" cy="50"/>
            </a:xfrm>
          </xdr:grpSpPr>
          <xdr:sp macro="" textlink="">
            <xdr:nvSpPr>
              <xdr:cNvPr id="25" name="Text Box 131">
                <a:extLst>
                  <a:ext uri="{FF2B5EF4-FFF2-40B4-BE49-F238E27FC236}">
                    <a16:creationId xmlns:a16="http://schemas.microsoft.com/office/drawing/2014/main" id="{00000000-0008-0000-0300-00001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6" y="428"/>
                <a:ext cx="37" cy="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lnSpc>
                    <a:spcPts val="2000"/>
                  </a:lnSpc>
                  <a:defRPr sz="1000"/>
                </a:pPr>
                <a:r>
                  <a:rPr lang="en-US" sz="18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</a:t>
                </a:r>
              </a:p>
              <a:p>
                <a:pPr algn="l" rtl="0">
                  <a:lnSpc>
                    <a:spcPts val="1900"/>
                  </a:lnSpc>
                  <a:defRPr sz="1000"/>
                </a:pPr>
                <a:endParaRPr lang="en-US" sz="18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437" name="Line 147">
                <a:extLst>
                  <a:ext uri="{FF2B5EF4-FFF2-40B4-BE49-F238E27FC236}">
                    <a16:creationId xmlns:a16="http://schemas.microsoft.com/office/drawing/2014/main" id="{00000000-0008-0000-0300-00008509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50" y="416"/>
                <a:ext cx="0" cy="4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2438" name="Line 148">
                <a:extLst>
                  <a:ext uri="{FF2B5EF4-FFF2-40B4-BE49-F238E27FC236}">
                    <a16:creationId xmlns:a16="http://schemas.microsoft.com/office/drawing/2014/main" id="{00000000-0008-0000-0300-00008609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38" y="416"/>
                <a:ext cx="0" cy="4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2439" name="Line 149">
                <a:extLst>
                  <a:ext uri="{FF2B5EF4-FFF2-40B4-BE49-F238E27FC236}">
                    <a16:creationId xmlns:a16="http://schemas.microsoft.com/office/drawing/2014/main" id="{00000000-0008-0000-0300-00008709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10" y="448"/>
                <a:ext cx="1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2440" name="Line 150">
                <a:extLst>
                  <a:ext uri="{FF2B5EF4-FFF2-40B4-BE49-F238E27FC236}">
                    <a16:creationId xmlns:a16="http://schemas.microsoft.com/office/drawing/2014/main" id="{00000000-0008-0000-0300-00008809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50" y="448"/>
                <a:ext cx="12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grpSp>
          <xdr:nvGrpSpPr>
            <xdr:cNvPr id="2418" name="Group 196">
              <a:extLst>
                <a:ext uri="{FF2B5EF4-FFF2-40B4-BE49-F238E27FC236}">
                  <a16:creationId xmlns:a16="http://schemas.microsoft.com/office/drawing/2014/main" id="{00000000-0008-0000-0300-0000720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02" y="307"/>
              <a:ext cx="232" cy="105"/>
              <a:chOff x="202" y="307"/>
              <a:chExt cx="232" cy="105"/>
            </a:xfrm>
          </xdr:grpSpPr>
          <xdr:sp macro="" textlink="">
            <xdr:nvSpPr>
              <xdr:cNvPr id="2425" name="Line 141">
                <a:extLst>
                  <a:ext uri="{FF2B5EF4-FFF2-40B4-BE49-F238E27FC236}">
                    <a16:creationId xmlns:a16="http://schemas.microsoft.com/office/drawing/2014/main" id="{00000000-0008-0000-0300-00007909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72"/>
                <a:ext cx="32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2426" name="Line 142">
                <a:extLst>
                  <a:ext uri="{FF2B5EF4-FFF2-40B4-BE49-F238E27FC236}">
                    <a16:creationId xmlns:a16="http://schemas.microsoft.com/office/drawing/2014/main" id="{00000000-0008-0000-0300-00007A09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02" y="308"/>
                <a:ext cx="211" cy="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6" name="Text Box 143">
                <a:extLst>
                  <a:ext uri="{FF2B5EF4-FFF2-40B4-BE49-F238E27FC236}">
                    <a16:creationId xmlns:a16="http://schemas.microsoft.com/office/drawing/2014/main" id="{00000000-0008-0000-0300-00001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8" y="342"/>
                <a:ext cx="36" cy="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lnSpc>
                    <a:spcPts val="1700"/>
                  </a:lnSpc>
                  <a:defRPr sz="1000"/>
                </a:pP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H</a:t>
                </a:r>
              </a:p>
              <a:p>
                <a:pPr algn="l" rtl="0">
                  <a:lnSpc>
                    <a:spcPts val="1600"/>
                  </a:lnSpc>
                  <a:defRPr sz="1000"/>
                </a:pPr>
                <a:endParaRPr lang="en-US" sz="16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sp macro="" textlink="">
            <xdr:nvSpPr>
              <xdr:cNvPr id="2428" name="Line 151">
                <a:extLst>
                  <a:ext uri="{FF2B5EF4-FFF2-40B4-BE49-F238E27FC236}">
                    <a16:creationId xmlns:a16="http://schemas.microsoft.com/office/drawing/2014/main" id="{00000000-0008-0000-0300-00007C09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6" y="410"/>
                <a:ext cx="7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8" name="Text Box 152">
                <a:extLst>
                  <a:ext uri="{FF2B5EF4-FFF2-40B4-BE49-F238E27FC236}">
                    <a16:creationId xmlns:a16="http://schemas.microsoft.com/office/drawing/2014/main" id="{00000000-0008-0000-0300-000012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2" y="374"/>
                <a:ext cx="28" cy="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lnSpc>
                    <a:spcPts val="1700"/>
                  </a:lnSpc>
                  <a:defRPr sz="1000"/>
                </a:pP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h</a:t>
                </a:r>
              </a:p>
              <a:p>
                <a:pPr algn="l" rtl="0">
                  <a:lnSpc>
                    <a:spcPts val="1600"/>
                  </a:lnSpc>
                  <a:defRPr sz="1000"/>
                </a:pPr>
                <a:endParaRPr lang="en-US" sz="16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</xdr:txBody>
          </xdr:sp>
          <xdr:grpSp>
            <xdr:nvGrpSpPr>
              <xdr:cNvPr id="2430" name="Group 153">
                <a:extLst>
                  <a:ext uri="{FF2B5EF4-FFF2-40B4-BE49-F238E27FC236}">
                    <a16:creationId xmlns:a16="http://schemas.microsoft.com/office/drawing/2014/main" id="{00000000-0008-0000-0300-00007E09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54" y="372"/>
                <a:ext cx="3" cy="40"/>
                <a:chOff x="3840" y="2544"/>
                <a:chExt cx="0" cy="336"/>
              </a:xfrm>
            </xdr:grpSpPr>
            <xdr:sp macro="" textlink="">
              <xdr:nvSpPr>
                <xdr:cNvPr id="2434" name="Line 154">
                  <a:extLst>
                    <a:ext uri="{FF2B5EF4-FFF2-40B4-BE49-F238E27FC236}">
                      <a16:creationId xmlns:a16="http://schemas.microsoft.com/office/drawing/2014/main" id="{00000000-0008-0000-0300-00008209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H="1">
                  <a:off x="3792" y="2592"/>
                  <a:ext cx="96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435" name="Line 155">
                  <a:extLst>
                    <a:ext uri="{FF2B5EF4-FFF2-40B4-BE49-F238E27FC236}">
                      <a16:creationId xmlns:a16="http://schemas.microsoft.com/office/drawing/2014/main" id="{00000000-0008-0000-0300-00008309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-5400000" flipH="1" flipV="1">
                  <a:off x="3720" y="2760"/>
                  <a:ext cx="240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2431" name="Group 156">
                <a:extLst>
                  <a:ext uri="{FF2B5EF4-FFF2-40B4-BE49-F238E27FC236}">
                    <a16:creationId xmlns:a16="http://schemas.microsoft.com/office/drawing/2014/main" id="{00000000-0008-0000-0300-00007F09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93" y="307"/>
                <a:ext cx="9" cy="104"/>
                <a:chOff x="3840" y="2544"/>
                <a:chExt cx="0" cy="336"/>
              </a:xfrm>
            </xdr:grpSpPr>
            <xdr:sp macro="" textlink="">
              <xdr:nvSpPr>
                <xdr:cNvPr id="2432" name="Line 157">
                  <a:extLst>
                    <a:ext uri="{FF2B5EF4-FFF2-40B4-BE49-F238E27FC236}">
                      <a16:creationId xmlns:a16="http://schemas.microsoft.com/office/drawing/2014/main" id="{00000000-0008-0000-0300-00008009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H="1">
                  <a:off x="3792" y="2592"/>
                  <a:ext cx="96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433" name="Line 158">
                  <a:extLst>
                    <a:ext uri="{FF2B5EF4-FFF2-40B4-BE49-F238E27FC236}">
                      <a16:creationId xmlns:a16="http://schemas.microsoft.com/office/drawing/2014/main" id="{00000000-0008-0000-0300-00008109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-5400000" flipH="1" flipV="1">
                  <a:off x="3720" y="2760"/>
                  <a:ext cx="240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2419" name="Group 198">
              <a:extLst>
                <a:ext uri="{FF2B5EF4-FFF2-40B4-BE49-F238E27FC236}">
                  <a16:creationId xmlns:a16="http://schemas.microsoft.com/office/drawing/2014/main" id="{00000000-0008-0000-0300-00007309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" y="312"/>
              <a:ext cx="288" cy="100"/>
              <a:chOff x="50" y="312"/>
              <a:chExt cx="288" cy="100"/>
            </a:xfrm>
          </xdr:grpSpPr>
          <xdr:sp macro="" textlink="">
            <xdr:nvSpPr>
              <xdr:cNvPr id="2420" name="Rectangle 159">
                <a:extLst>
                  <a:ext uri="{FF2B5EF4-FFF2-40B4-BE49-F238E27FC236}">
                    <a16:creationId xmlns:a16="http://schemas.microsoft.com/office/drawing/2014/main" id="{00000000-0008-0000-0300-00007409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" y="380"/>
                <a:ext cx="288" cy="32"/>
              </a:xfrm>
              <a:prstGeom prst="rect">
                <a:avLst/>
              </a:prstGeom>
              <a:solidFill>
                <a:srgbClr val="FFFFCC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grpSp>
            <xdr:nvGrpSpPr>
              <xdr:cNvPr id="2421" name="Group 132">
                <a:extLst>
                  <a:ext uri="{FF2B5EF4-FFF2-40B4-BE49-F238E27FC236}">
                    <a16:creationId xmlns:a16="http://schemas.microsoft.com/office/drawing/2014/main" id="{00000000-0008-0000-0300-00007509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0" y="312"/>
                <a:ext cx="288" cy="78"/>
                <a:chOff x="1104" y="144"/>
                <a:chExt cx="1776" cy="1200"/>
              </a:xfrm>
            </xdr:grpSpPr>
            <xdr:sp macro="" textlink="">
              <xdr:nvSpPr>
                <xdr:cNvPr id="2422" name="Oval 133">
                  <a:extLst>
                    <a:ext uri="{FF2B5EF4-FFF2-40B4-BE49-F238E27FC236}">
                      <a16:creationId xmlns:a16="http://schemas.microsoft.com/office/drawing/2014/main" id="{00000000-0008-0000-0300-00007609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104" y="912"/>
                  <a:ext cx="1776" cy="432"/>
                </a:xfrm>
                <a:prstGeom prst="ellipse">
                  <a:avLst/>
                </a:prstGeom>
                <a:solidFill>
                  <a:srgbClr val="FFFFCC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2423" name="Line 134">
                  <a:extLst>
                    <a:ext uri="{FF2B5EF4-FFF2-40B4-BE49-F238E27FC236}">
                      <a16:creationId xmlns:a16="http://schemas.microsoft.com/office/drawing/2014/main" id="{00000000-0008-0000-0300-00007709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1104" y="144"/>
                  <a:ext cx="864" cy="96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424" name="Line 135">
                  <a:extLst>
                    <a:ext uri="{FF2B5EF4-FFF2-40B4-BE49-F238E27FC236}">
                      <a16:creationId xmlns:a16="http://schemas.microsoft.com/office/drawing/2014/main" id="{00000000-0008-0000-0300-00007809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 flipV="1">
                  <a:off x="1968" y="144"/>
                  <a:ext cx="912" cy="96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</xdr:grpSp>
    </xdr:grpSp>
    <xdr:clientData/>
  </xdr:twoCellAnchor>
  <xdr:twoCellAnchor editAs="oneCell">
    <xdr:from>
      <xdr:col>0</xdr:col>
      <xdr:colOff>158750</xdr:colOff>
      <xdr:row>32</xdr:row>
      <xdr:rowOff>82550</xdr:rowOff>
    </xdr:from>
    <xdr:to>
      <xdr:col>7</xdr:col>
      <xdr:colOff>152400</xdr:colOff>
      <xdr:row>37</xdr:row>
      <xdr:rowOff>126365</xdr:rowOff>
    </xdr:to>
    <xdr:pic>
      <xdr:nvPicPr>
        <xdr:cNvPr id="31" name="Picture 30" descr="https://www.uky.edu/bae/sites/www.uky.edu.bae/files/Biosystems%20and%20Agricultural%20Engineering%20Extension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5213350"/>
          <a:ext cx="4038600" cy="83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19</xdr:row>
      <xdr:rowOff>88900</xdr:rowOff>
    </xdr:from>
    <xdr:to>
      <xdr:col>7</xdr:col>
      <xdr:colOff>133350</xdr:colOff>
      <xdr:row>24</xdr:row>
      <xdr:rowOff>132715</xdr:rowOff>
    </xdr:to>
    <xdr:pic>
      <xdr:nvPicPr>
        <xdr:cNvPr id="2" name="Picture 1" descr="https://www.uky.edu/bae/sites/www.uky.edu.bae/files/Biosystems%20and%20Agricultural%20Engineering%20Extension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168650"/>
          <a:ext cx="4038600" cy="83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82550</xdr:rowOff>
    </xdr:from>
    <xdr:to>
      <xdr:col>7</xdr:col>
      <xdr:colOff>342900</xdr:colOff>
      <xdr:row>33</xdr:row>
      <xdr:rowOff>126365</xdr:rowOff>
    </xdr:to>
    <xdr:pic>
      <xdr:nvPicPr>
        <xdr:cNvPr id="3" name="Picture 2" descr="https://www.uky.edu/bae/sites/www.uky.edu.bae/files/Biosystems%20and%20Agricultural%20Engineering%20Extension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4565650"/>
          <a:ext cx="4000500" cy="83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38101</xdr:colOff>
      <xdr:row>6</xdr:row>
      <xdr:rowOff>19050</xdr:rowOff>
    </xdr:from>
    <xdr:to>
      <xdr:col>15</xdr:col>
      <xdr:colOff>260350</xdr:colOff>
      <xdr:row>13</xdr:row>
      <xdr:rowOff>47793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844D5C-72FB-4B20-9040-C78BC0183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0951" y="857250"/>
          <a:ext cx="2660649" cy="1203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cneill@uky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mcneill@uky.ed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smcneill@uky.ed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smcneill@uky.ed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mcneill@uky.ed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mcneill@uky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zoomScaleNormal="100" workbookViewId="0"/>
  </sheetViews>
  <sheetFormatPr defaultRowHeight="12.5" x14ac:dyDescent="0.25"/>
  <cols>
    <col min="1" max="1" width="2.81640625" customWidth="1"/>
    <col min="2" max="2" width="11.453125" customWidth="1"/>
    <col min="3" max="3" width="7.81640625" customWidth="1"/>
    <col min="13" max="15" width="10" customWidth="1"/>
    <col min="16" max="16" width="8.453125" customWidth="1"/>
  </cols>
  <sheetData>
    <row r="1" spans="3:15" ht="13" x14ac:dyDescent="0.3">
      <c r="C1" s="13" t="s">
        <v>89</v>
      </c>
    </row>
    <row r="2" spans="3:15" x14ac:dyDescent="0.25">
      <c r="C2" t="s">
        <v>9</v>
      </c>
    </row>
    <row r="3" spans="3:15" x14ac:dyDescent="0.25">
      <c r="C3" s="49" t="s">
        <v>90</v>
      </c>
      <c r="H3" s="25"/>
      <c r="I3" s="25"/>
      <c r="J3" s="25"/>
      <c r="K3" s="25"/>
      <c r="L3" s="25"/>
      <c r="M3" s="25"/>
      <c r="N3" s="25"/>
      <c r="O3" s="25"/>
    </row>
    <row r="4" spans="3:15" ht="13" thickBot="1" x14ac:dyDescent="0.3"/>
    <row r="5" spans="3:15" x14ac:dyDescent="0.25">
      <c r="C5" s="8" t="s">
        <v>0</v>
      </c>
      <c r="D5" s="186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</row>
    <row r="6" spans="3:15" x14ac:dyDescent="0.25">
      <c r="C6" s="30" t="s">
        <v>1</v>
      </c>
      <c r="D6" s="183" t="s">
        <v>11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5"/>
    </row>
    <row r="7" spans="3:15" ht="13.5" thickBot="1" x14ac:dyDescent="0.35">
      <c r="C7" s="31" t="s">
        <v>2</v>
      </c>
      <c r="D7" s="58">
        <v>18</v>
      </c>
      <c r="E7" s="58">
        <v>21</v>
      </c>
      <c r="F7" s="58">
        <v>24</v>
      </c>
      <c r="G7" s="58">
        <v>27</v>
      </c>
      <c r="H7" s="58">
        <v>30</v>
      </c>
      <c r="I7" s="58">
        <v>33</v>
      </c>
      <c r="J7" s="58">
        <v>36</v>
      </c>
      <c r="K7" s="58">
        <v>42</v>
      </c>
      <c r="L7" s="58">
        <v>48</v>
      </c>
      <c r="M7" s="58">
        <v>60</v>
      </c>
      <c r="N7" s="58">
        <v>72</v>
      </c>
      <c r="O7" s="59">
        <v>90</v>
      </c>
    </row>
    <row r="8" spans="3:15" ht="13" x14ac:dyDescent="0.3">
      <c r="C8" s="56">
        <v>2</v>
      </c>
      <c r="D8" s="2">
        <f t="shared" ref="D8:O23" si="0">3.14156*D$7^2*$C8/4/1.245</f>
        <v>408.78130120481927</v>
      </c>
      <c r="E8" s="2">
        <f t="shared" si="0"/>
        <v>556.39677108433727</v>
      </c>
      <c r="F8" s="2">
        <f t="shared" si="0"/>
        <v>726.72231325301198</v>
      </c>
      <c r="G8" s="2">
        <f t="shared" si="0"/>
        <v>919.75792771084332</v>
      </c>
      <c r="H8" s="2">
        <f t="shared" si="0"/>
        <v>1135.5036144578312</v>
      </c>
      <c r="I8" s="2">
        <f t="shared" si="0"/>
        <v>1373.9593734939758</v>
      </c>
      <c r="J8" s="2">
        <f t="shared" si="0"/>
        <v>1635.1252048192771</v>
      </c>
      <c r="K8" s="2">
        <f t="shared" si="0"/>
        <v>2225.5870843373491</v>
      </c>
      <c r="L8" s="2">
        <f t="shared" si="0"/>
        <v>2906.8892530120479</v>
      </c>
      <c r="M8" s="2">
        <f t="shared" si="0"/>
        <v>4542.0144578313248</v>
      </c>
      <c r="N8" s="2">
        <f t="shared" si="0"/>
        <v>6540.5008192771083</v>
      </c>
      <c r="O8" s="32">
        <f t="shared" si="0"/>
        <v>10219.532530120481</v>
      </c>
    </row>
    <row r="9" spans="3:15" ht="13" x14ac:dyDescent="0.3">
      <c r="C9" s="56">
        <v>4</v>
      </c>
      <c r="D9" s="2">
        <f t="shared" si="0"/>
        <v>817.56260240963854</v>
      </c>
      <c r="E9" s="2">
        <f t="shared" si="0"/>
        <v>1112.7935421686745</v>
      </c>
      <c r="F9" s="2">
        <f t="shared" si="0"/>
        <v>1453.444626506024</v>
      </c>
      <c r="G9" s="2">
        <f t="shared" si="0"/>
        <v>1839.5158554216866</v>
      </c>
      <c r="H9" s="2">
        <f t="shared" si="0"/>
        <v>2271.0072289156624</v>
      </c>
      <c r="I9" s="2">
        <f t="shared" si="0"/>
        <v>2747.9187469879516</v>
      </c>
      <c r="J9" s="2">
        <f t="shared" si="0"/>
        <v>3270.2504096385542</v>
      </c>
      <c r="K9" s="2">
        <f t="shared" si="0"/>
        <v>4451.1741686746982</v>
      </c>
      <c r="L9" s="2">
        <f t="shared" si="0"/>
        <v>5813.7785060240958</v>
      </c>
      <c r="M9" s="2">
        <f t="shared" si="0"/>
        <v>9084.0289156626495</v>
      </c>
      <c r="N9" s="2">
        <f t="shared" si="0"/>
        <v>13081.001638554217</v>
      </c>
      <c r="O9" s="32">
        <f t="shared" si="0"/>
        <v>20439.065060240962</v>
      </c>
    </row>
    <row r="10" spans="3:15" ht="13" x14ac:dyDescent="0.3">
      <c r="C10" s="56">
        <v>6</v>
      </c>
      <c r="D10" s="2">
        <f t="shared" si="0"/>
        <v>1226.3439036144578</v>
      </c>
      <c r="E10" s="2">
        <f t="shared" si="0"/>
        <v>1669.1903132530119</v>
      </c>
      <c r="F10" s="2">
        <f t="shared" si="0"/>
        <v>2180.1669397590358</v>
      </c>
      <c r="G10" s="2">
        <f t="shared" si="0"/>
        <v>2759.2737831325298</v>
      </c>
      <c r="H10" s="2">
        <f t="shared" si="0"/>
        <v>3406.5108433734936</v>
      </c>
      <c r="I10" s="2">
        <f t="shared" si="0"/>
        <v>4121.878120481927</v>
      </c>
      <c r="J10" s="2">
        <f t="shared" si="0"/>
        <v>4905.375614457831</v>
      </c>
      <c r="K10" s="2">
        <f t="shared" si="0"/>
        <v>6676.7612530120477</v>
      </c>
      <c r="L10" s="2">
        <f t="shared" si="0"/>
        <v>8720.6677590361433</v>
      </c>
      <c r="M10" s="2">
        <f t="shared" si="0"/>
        <v>13626.043373493974</v>
      </c>
      <c r="N10" s="2">
        <f t="shared" si="0"/>
        <v>19621.502457831324</v>
      </c>
      <c r="O10" s="32">
        <f t="shared" si="0"/>
        <v>30658.597590361449</v>
      </c>
    </row>
    <row r="11" spans="3:15" ht="13" x14ac:dyDescent="0.3">
      <c r="C11" s="56">
        <v>8</v>
      </c>
      <c r="D11" s="2">
        <f t="shared" si="0"/>
        <v>1635.1252048192771</v>
      </c>
      <c r="E11" s="2">
        <f t="shared" si="0"/>
        <v>2225.5870843373491</v>
      </c>
      <c r="F11" s="2">
        <f t="shared" si="0"/>
        <v>2906.8892530120479</v>
      </c>
      <c r="G11" s="2">
        <f t="shared" si="0"/>
        <v>3679.0317108433733</v>
      </c>
      <c r="H11" s="2">
        <f t="shared" si="0"/>
        <v>4542.0144578313248</v>
      </c>
      <c r="I11" s="2">
        <f t="shared" si="0"/>
        <v>5495.8374939759033</v>
      </c>
      <c r="J11" s="2">
        <f t="shared" si="0"/>
        <v>6540.5008192771083</v>
      </c>
      <c r="K11" s="2">
        <f t="shared" si="0"/>
        <v>8902.3483373493964</v>
      </c>
      <c r="L11" s="2">
        <f t="shared" si="0"/>
        <v>11627.557012048192</v>
      </c>
      <c r="M11" s="2">
        <f t="shared" si="0"/>
        <v>18168.057831325299</v>
      </c>
      <c r="N11" s="2">
        <f t="shared" si="0"/>
        <v>26162.003277108433</v>
      </c>
      <c r="O11" s="32">
        <f t="shared" si="0"/>
        <v>40878.130120481925</v>
      </c>
    </row>
    <row r="12" spans="3:15" ht="13" x14ac:dyDescent="0.3">
      <c r="C12" s="60">
        <v>10</v>
      </c>
      <c r="D12" s="3">
        <f t="shared" si="0"/>
        <v>2043.9065060240962</v>
      </c>
      <c r="E12" s="3">
        <f t="shared" si="0"/>
        <v>2781.9838554216863</v>
      </c>
      <c r="F12" s="3">
        <f t="shared" si="0"/>
        <v>3633.61156626506</v>
      </c>
      <c r="G12" s="3">
        <f t="shared" si="0"/>
        <v>4598.7896385542163</v>
      </c>
      <c r="H12" s="3">
        <f t="shared" si="0"/>
        <v>5677.5180722891564</v>
      </c>
      <c r="I12" s="3">
        <f t="shared" si="0"/>
        <v>6869.7968674698786</v>
      </c>
      <c r="J12" s="3">
        <f t="shared" si="0"/>
        <v>8175.6260240963848</v>
      </c>
      <c r="K12" s="3">
        <f t="shared" si="0"/>
        <v>11127.935421686745</v>
      </c>
      <c r="L12" s="3">
        <f t="shared" si="0"/>
        <v>14534.44626506024</v>
      </c>
      <c r="M12" s="3">
        <f t="shared" si="0"/>
        <v>22710.072289156626</v>
      </c>
      <c r="N12" s="3">
        <f t="shared" si="0"/>
        <v>32702.504096385539</v>
      </c>
      <c r="O12" s="33">
        <f t="shared" si="0"/>
        <v>51097.662650602411</v>
      </c>
    </row>
    <row r="13" spans="3:15" ht="13" x14ac:dyDescent="0.3">
      <c r="C13" s="56">
        <f>C12+2</f>
        <v>12</v>
      </c>
      <c r="D13" s="2">
        <f t="shared" si="0"/>
        <v>2452.6878072289155</v>
      </c>
      <c r="E13" s="2">
        <f t="shared" si="0"/>
        <v>3338.3806265060239</v>
      </c>
      <c r="F13" s="2">
        <f t="shared" si="0"/>
        <v>4360.3338795180716</v>
      </c>
      <c r="G13" s="2">
        <f t="shared" si="0"/>
        <v>5518.5475662650597</v>
      </c>
      <c r="H13" s="2">
        <f t="shared" si="0"/>
        <v>6813.0216867469871</v>
      </c>
      <c r="I13" s="2">
        <f t="shared" si="0"/>
        <v>8243.756240963854</v>
      </c>
      <c r="J13" s="2">
        <f t="shared" si="0"/>
        <v>9810.7512289156621</v>
      </c>
      <c r="K13" s="2">
        <f t="shared" si="0"/>
        <v>13353.522506024095</v>
      </c>
      <c r="L13" s="2">
        <f t="shared" si="0"/>
        <v>17441.335518072287</v>
      </c>
      <c r="M13" s="2">
        <f t="shared" si="0"/>
        <v>27252.086746987949</v>
      </c>
      <c r="N13" s="2">
        <f t="shared" si="0"/>
        <v>39243.004915662648</v>
      </c>
      <c r="O13" s="32">
        <f t="shared" si="0"/>
        <v>61317.195180722898</v>
      </c>
    </row>
    <row r="14" spans="3:15" ht="13" x14ac:dyDescent="0.3">
      <c r="C14" s="56">
        <f t="shared" ref="C14:C37" si="1">C13+2</f>
        <v>14</v>
      </c>
      <c r="D14" s="2">
        <f t="shared" si="0"/>
        <v>2861.4691084337351</v>
      </c>
      <c r="E14" s="2">
        <f t="shared" si="0"/>
        <v>3894.7773975903606</v>
      </c>
      <c r="F14" s="2">
        <f t="shared" si="0"/>
        <v>5087.0561927710833</v>
      </c>
      <c r="G14" s="2">
        <f t="shared" si="0"/>
        <v>6438.3054939759031</v>
      </c>
      <c r="H14" s="2">
        <f t="shared" si="0"/>
        <v>7948.5253012048188</v>
      </c>
      <c r="I14" s="2">
        <f t="shared" si="0"/>
        <v>9617.7156144578312</v>
      </c>
      <c r="J14" s="2">
        <f t="shared" si="0"/>
        <v>11445.87643373494</v>
      </c>
      <c r="K14" s="2">
        <f t="shared" si="0"/>
        <v>15579.109590361442</v>
      </c>
      <c r="L14" s="2">
        <f t="shared" si="0"/>
        <v>20348.224771084333</v>
      </c>
      <c r="M14" s="2">
        <f t="shared" si="0"/>
        <v>31794.101204819275</v>
      </c>
      <c r="N14" s="2">
        <f t="shared" si="0"/>
        <v>45783.505734939761</v>
      </c>
      <c r="O14" s="32">
        <f t="shared" si="0"/>
        <v>71536.727710843377</v>
      </c>
    </row>
    <row r="15" spans="3:15" ht="13" x14ac:dyDescent="0.3">
      <c r="C15" s="56">
        <f t="shared" si="1"/>
        <v>16</v>
      </c>
      <c r="D15" s="2">
        <f t="shared" si="0"/>
        <v>3270.2504096385542</v>
      </c>
      <c r="E15" s="2">
        <f t="shared" si="0"/>
        <v>4451.1741686746982</v>
      </c>
      <c r="F15" s="2">
        <f t="shared" si="0"/>
        <v>5813.7785060240958</v>
      </c>
      <c r="G15" s="2">
        <f t="shared" si="0"/>
        <v>7358.0634216867466</v>
      </c>
      <c r="H15" s="2">
        <f t="shared" si="0"/>
        <v>9084.0289156626495</v>
      </c>
      <c r="I15" s="2">
        <f t="shared" si="0"/>
        <v>10991.674987951807</v>
      </c>
      <c r="J15" s="2">
        <f t="shared" si="0"/>
        <v>13081.001638554217</v>
      </c>
      <c r="K15" s="2">
        <f t="shared" si="0"/>
        <v>17804.696674698793</v>
      </c>
      <c r="L15" s="2">
        <f t="shared" si="0"/>
        <v>23255.114024096383</v>
      </c>
      <c r="M15" s="2">
        <f t="shared" si="0"/>
        <v>36336.115662650598</v>
      </c>
      <c r="N15" s="2">
        <f t="shared" si="0"/>
        <v>52324.006554216867</v>
      </c>
      <c r="O15" s="32">
        <f t="shared" si="0"/>
        <v>81756.260240963849</v>
      </c>
    </row>
    <row r="16" spans="3:15" ht="13" x14ac:dyDescent="0.3">
      <c r="C16" s="56">
        <f t="shared" si="1"/>
        <v>18</v>
      </c>
      <c r="D16" s="2">
        <f t="shared" si="0"/>
        <v>3679.0317108433733</v>
      </c>
      <c r="E16" s="2">
        <f t="shared" si="0"/>
        <v>5007.5709397590363</v>
      </c>
      <c r="F16" s="2">
        <f t="shared" si="0"/>
        <v>6540.5008192771083</v>
      </c>
      <c r="G16" s="2">
        <f t="shared" si="0"/>
        <v>8277.8213493975909</v>
      </c>
      <c r="H16" s="2">
        <f t="shared" si="0"/>
        <v>10219.532530120481</v>
      </c>
      <c r="I16" s="2">
        <f t="shared" si="0"/>
        <v>12365.634361445782</v>
      </c>
      <c r="J16" s="2">
        <f t="shared" si="0"/>
        <v>14716.126843373493</v>
      </c>
      <c r="K16" s="2">
        <f t="shared" si="0"/>
        <v>20030.283759036145</v>
      </c>
      <c r="L16" s="2">
        <f t="shared" si="0"/>
        <v>26162.003277108433</v>
      </c>
      <c r="M16" s="2">
        <f t="shared" si="0"/>
        <v>40878.130120481925</v>
      </c>
      <c r="N16" s="2">
        <f t="shared" si="0"/>
        <v>58864.507373493972</v>
      </c>
      <c r="O16" s="32">
        <f t="shared" si="0"/>
        <v>91975.792771084336</v>
      </c>
    </row>
    <row r="17" spans="3:15" ht="13" x14ac:dyDescent="0.3">
      <c r="C17" s="60">
        <f t="shared" si="1"/>
        <v>20</v>
      </c>
      <c r="D17" s="3">
        <f t="shared" si="0"/>
        <v>4087.8130120481924</v>
      </c>
      <c r="E17" s="3">
        <f t="shared" si="0"/>
        <v>5563.9677108433725</v>
      </c>
      <c r="F17" s="3">
        <f t="shared" si="0"/>
        <v>7267.22313253012</v>
      </c>
      <c r="G17" s="3">
        <f t="shared" si="0"/>
        <v>9197.5792771084325</v>
      </c>
      <c r="H17" s="3">
        <f t="shared" si="0"/>
        <v>11355.036144578313</v>
      </c>
      <c r="I17" s="3">
        <f t="shared" si="0"/>
        <v>13739.593734939757</v>
      </c>
      <c r="J17" s="3">
        <f t="shared" si="0"/>
        <v>16351.25204819277</v>
      </c>
      <c r="K17" s="3">
        <f t="shared" si="0"/>
        <v>22255.87084337349</v>
      </c>
      <c r="L17" s="3">
        <f t="shared" si="0"/>
        <v>29068.89253012048</v>
      </c>
      <c r="M17" s="3">
        <f t="shared" si="0"/>
        <v>45420.144578313251</v>
      </c>
      <c r="N17" s="3">
        <f t="shared" si="0"/>
        <v>65405.008192771078</v>
      </c>
      <c r="O17" s="33">
        <f t="shared" si="0"/>
        <v>102195.32530120482</v>
      </c>
    </row>
    <row r="18" spans="3:15" ht="13" x14ac:dyDescent="0.3">
      <c r="C18" s="56">
        <f t="shared" si="1"/>
        <v>22</v>
      </c>
      <c r="D18" s="2">
        <f t="shared" si="0"/>
        <v>4496.5943132530119</v>
      </c>
      <c r="E18" s="2">
        <f t="shared" si="0"/>
        <v>6120.3644819277097</v>
      </c>
      <c r="F18" s="2">
        <f t="shared" si="0"/>
        <v>7993.9454457831316</v>
      </c>
      <c r="G18" s="2">
        <f t="shared" si="0"/>
        <v>10117.337204819276</v>
      </c>
      <c r="H18" s="2">
        <f t="shared" si="0"/>
        <v>12490.539759036143</v>
      </c>
      <c r="I18" s="2">
        <f t="shared" si="0"/>
        <v>15113.553108433733</v>
      </c>
      <c r="J18" s="2">
        <f t="shared" si="0"/>
        <v>17986.377253012048</v>
      </c>
      <c r="K18" s="2">
        <f t="shared" si="0"/>
        <v>24481.457927710839</v>
      </c>
      <c r="L18" s="2">
        <f t="shared" si="0"/>
        <v>31975.781783132526</v>
      </c>
      <c r="M18" s="2">
        <f t="shared" si="0"/>
        <v>49962.159036144571</v>
      </c>
      <c r="N18" s="2">
        <f t="shared" si="0"/>
        <v>71945.509012048191</v>
      </c>
      <c r="O18" s="32">
        <f t="shared" si="0"/>
        <v>112414.85783132531</v>
      </c>
    </row>
    <row r="19" spans="3:15" ht="13" x14ac:dyDescent="0.3">
      <c r="C19" s="56">
        <f t="shared" si="1"/>
        <v>24</v>
      </c>
      <c r="D19" s="2">
        <f t="shared" si="0"/>
        <v>4905.375614457831</v>
      </c>
      <c r="E19" s="2">
        <f t="shared" si="0"/>
        <v>6676.7612530120477</v>
      </c>
      <c r="F19" s="2">
        <f t="shared" si="0"/>
        <v>8720.6677590361433</v>
      </c>
      <c r="G19" s="2">
        <f t="shared" si="0"/>
        <v>11037.095132530119</v>
      </c>
      <c r="H19" s="2">
        <f t="shared" si="0"/>
        <v>13626.043373493974</v>
      </c>
      <c r="I19" s="2">
        <f t="shared" si="0"/>
        <v>16487.512481927708</v>
      </c>
      <c r="J19" s="2">
        <f t="shared" si="0"/>
        <v>19621.502457831324</v>
      </c>
      <c r="K19" s="2">
        <f t="shared" si="0"/>
        <v>26707.045012048191</v>
      </c>
      <c r="L19" s="2">
        <f t="shared" si="0"/>
        <v>34882.671036144573</v>
      </c>
      <c r="M19" s="2">
        <f t="shared" si="0"/>
        <v>54504.173493975897</v>
      </c>
      <c r="N19" s="2">
        <f t="shared" si="0"/>
        <v>78486.009831325297</v>
      </c>
      <c r="O19" s="32">
        <f t="shared" si="0"/>
        <v>122634.3903614458</v>
      </c>
    </row>
    <row r="20" spans="3:15" ht="13" x14ac:dyDescent="0.3">
      <c r="C20" s="56">
        <f t="shared" si="1"/>
        <v>26</v>
      </c>
      <c r="D20" s="2">
        <f t="shared" si="0"/>
        <v>5314.1569156626501</v>
      </c>
      <c r="E20" s="2">
        <f t="shared" si="0"/>
        <v>7233.1580240963849</v>
      </c>
      <c r="F20" s="2">
        <f t="shared" si="0"/>
        <v>9447.3900722891558</v>
      </c>
      <c r="G20" s="2">
        <f t="shared" si="0"/>
        <v>11956.853060240963</v>
      </c>
      <c r="H20" s="2">
        <f t="shared" si="0"/>
        <v>14761.546987951806</v>
      </c>
      <c r="I20" s="2">
        <f t="shared" si="0"/>
        <v>17861.471855421685</v>
      </c>
      <c r="J20" s="2">
        <f t="shared" si="0"/>
        <v>21256.627662650601</v>
      </c>
      <c r="K20" s="2">
        <f t="shared" si="0"/>
        <v>28932.63209638554</v>
      </c>
      <c r="L20" s="2">
        <f t="shared" si="0"/>
        <v>37789.560289156623</v>
      </c>
      <c r="M20" s="2">
        <f t="shared" si="0"/>
        <v>59046.187951807224</v>
      </c>
      <c r="N20" s="2">
        <f t="shared" si="0"/>
        <v>85026.510650602402</v>
      </c>
      <c r="O20" s="32">
        <f t="shared" si="0"/>
        <v>132853.92289156627</v>
      </c>
    </row>
    <row r="21" spans="3:15" ht="13" x14ac:dyDescent="0.3">
      <c r="C21" s="56">
        <f t="shared" si="1"/>
        <v>28</v>
      </c>
      <c r="D21" s="2">
        <f t="shared" si="0"/>
        <v>5722.9382168674701</v>
      </c>
      <c r="E21" s="2">
        <f t="shared" si="0"/>
        <v>7789.5547951807212</v>
      </c>
      <c r="F21" s="2">
        <f t="shared" si="0"/>
        <v>10174.112385542167</v>
      </c>
      <c r="G21" s="2">
        <f t="shared" si="0"/>
        <v>12876.610987951806</v>
      </c>
      <c r="H21" s="2">
        <f t="shared" si="0"/>
        <v>15897.050602409638</v>
      </c>
      <c r="I21" s="2">
        <f t="shared" si="0"/>
        <v>19235.431228915662</v>
      </c>
      <c r="J21" s="2">
        <f t="shared" si="0"/>
        <v>22891.752867469881</v>
      </c>
      <c r="K21" s="2">
        <f t="shared" si="0"/>
        <v>31158.219180722885</v>
      </c>
      <c r="L21" s="2">
        <f t="shared" si="0"/>
        <v>40696.449542168666</v>
      </c>
      <c r="M21" s="2">
        <f t="shared" si="0"/>
        <v>63588.20240963855</v>
      </c>
      <c r="N21" s="2">
        <f t="shared" si="0"/>
        <v>91567.011469879522</v>
      </c>
      <c r="O21" s="32">
        <f t="shared" si="0"/>
        <v>143073.45542168675</v>
      </c>
    </row>
    <row r="22" spans="3:15" ht="13" x14ac:dyDescent="0.3">
      <c r="C22" s="60">
        <f t="shared" si="1"/>
        <v>30</v>
      </c>
      <c r="D22" s="3">
        <f t="shared" si="0"/>
        <v>6131.7195180722892</v>
      </c>
      <c r="E22" s="3">
        <f t="shared" si="0"/>
        <v>8345.9515662650592</v>
      </c>
      <c r="F22" s="3">
        <f t="shared" si="0"/>
        <v>10900.834698795179</v>
      </c>
      <c r="G22" s="3">
        <f t="shared" si="0"/>
        <v>13796.368915662648</v>
      </c>
      <c r="H22" s="3">
        <f t="shared" si="0"/>
        <v>17032.554216867469</v>
      </c>
      <c r="I22" s="3">
        <f t="shared" si="0"/>
        <v>20609.390602409636</v>
      </c>
      <c r="J22" s="3">
        <f t="shared" si="0"/>
        <v>24526.878072289157</v>
      </c>
      <c r="K22" s="3">
        <f t="shared" si="0"/>
        <v>33383.806265060237</v>
      </c>
      <c r="L22" s="3">
        <f t="shared" si="0"/>
        <v>43603.338795180716</v>
      </c>
      <c r="M22" s="3">
        <f t="shared" si="0"/>
        <v>68130.216867469877</v>
      </c>
      <c r="N22" s="3">
        <f t="shared" si="0"/>
        <v>98107.512289156628</v>
      </c>
      <c r="O22" s="33">
        <f t="shared" si="0"/>
        <v>153292.98795180724</v>
      </c>
    </row>
    <row r="23" spans="3:15" ht="13" x14ac:dyDescent="0.3">
      <c r="C23" s="56">
        <f t="shared" si="1"/>
        <v>32</v>
      </c>
      <c r="D23" s="2">
        <f t="shared" si="0"/>
        <v>6540.5008192771083</v>
      </c>
      <c r="E23" s="2">
        <f t="shared" si="0"/>
        <v>8902.3483373493964</v>
      </c>
      <c r="F23" s="2">
        <f t="shared" si="0"/>
        <v>11627.557012048192</v>
      </c>
      <c r="G23" s="2">
        <f t="shared" si="0"/>
        <v>14716.126843373493</v>
      </c>
      <c r="H23" s="2">
        <f t="shared" si="0"/>
        <v>18168.057831325299</v>
      </c>
      <c r="I23" s="2">
        <f t="shared" si="0"/>
        <v>21983.349975903613</v>
      </c>
      <c r="J23" s="2">
        <f t="shared" si="0"/>
        <v>26162.003277108433</v>
      </c>
      <c r="K23" s="2">
        <f t="shared" si="0"/>
        <v>35609.393349397586</v>
      </c>
      <c r="L23" s="2">
        <f t="shared" si="0"/>
        <v>46510.228048192766</v>
      </c>
      <c r="M23" s="2">
        <f t="shared" si="0"/>
        <v>72672.231325301196</v>
      </c>
      <c r="N23" s="2">
        <f t="shared" si="0"/>
        <v>104648.01310843373</v>
      </c>
      <c r="O23" s="32">
        <f t="shared" si="0"/>
        <v>163512.5204819277</v>
      </c>
    </row>
    <row r="24" spans="3:15" ht="13" x14ac:dyDescent="0.3">
      <c r="C24" s="56">
        <f t="shared" si="1"/>
        <v>34</v>
      </c>
      <c r="D24" s="2">
        <f t="shared" ref="D24:O24" si="2">3.14156*D$7^2*$C24/4/1.245</f>
        <v>6949.2821204819274</v>
      </c>
      <c r="E24" s="2">
        <f t="shared" si="2"/>
        <v>9458.7451084337335</v>
      </c>
      <c r="F24" s="2">
        <f t="shared" si="2"/>
        <v>12354.279325301204</v>
      </c>
      <c r="G24" s="2">
        <f t="shared" si="2"/>
        <v>15635.884771084337</v>
      </c>
      <c r="H24" s="2">
        <f t="shared" si="2"/>
        <v>19303.561445783133</v>
      </c>
      <c r="I24" s="2">
        <f t="shared" si="2"/>
        <v>23357.30934939759</v>
      </c>
      <c r="J24" s="2">
        <f t="shared" si="2"/>
        <v>27797.12848192771</v>
      </c>
      <c r="K24" s="2">
        <f t="shared" si="2"/>
        <v>37834.980433734934</v>
      </c>
      <c r="L24" s="2">
        <f t="shared" si="2"/>
        <v>49417.117301204817</v>
      </c>
      <c r="M24" s="2">
        <f t="shared" si="2"/>
        <v>77214.24578313253</v>
      </c>
      <c r="N24" s="2">
        <f t="shared" si="2"/>
        <v>111188.51392771084</v>
      </c>
      <c r="O24" s="32">
        <f t="shared" si="2"/>
        <v>173732.05301204819</v>
      </c>
    </row>
    <row r="25" spans="3:15" ht="13" x14ac:dyDescent="0.3">
      <c r="C25" s="56">
        <f t="shared" si="1"/>
        <v>36</v>
      </c>
      <c r="D25" s="2">
        <f t="shared" ref="D25:O37" si="3">3.14156*D$7^2*$C25/4/1.245</f>
        <v>7358.0634216867466</v>
      </c>
      <c r="E25" s="2">
        <f t="shared" si="3"/>
        <v>10015.141879518073</v>
      </c>
      <c r="F25" s="2">
        <f t="shared" si="3"/>
        <v>13081.001638554217</v>
      </c>
      <c r="G25" s="2">
        <f t="shared" si="3"/>
        <v>16555.642698795182</v>
      </c>
      <c r="H25" s="2">
        <f t="shared" si="3"/>
        <v>20439.065060240962</v>
      </c>
      <c r="I25" s="2">
        <f t="shared" si="3"/>
        <v>24731.268722891564</v>
      </c>
      <c r="J25" s="2">
        <f t="shared" si="3"/>
        <v>29432.253686746986</v>
      </c>
      <c r="K25" s="2">
        <f t="shared" si="3"/>
        <v>40060.56751807229</v>
      </c>
      <c r="L25" s="2">
        <f t="shared" si="3"/>
        <v>52324.006554216867</v>
      </c>
      <c r="M25" s="2">
        <f t="shared" si="3"/>
        <v>81756.260240963849</v>
      </c>
      <c r="N25" s="2">
        <f t="shared" si="3"/>
        <v>117729.01474698794</v>
      </c>
      <c r="O25" s="32">
        <f t="shared" si="3"/>
        <v>183951.58554216867</v>
      </c>
    </row>
    <row r="26" spans="3:15" ht="13" x14ac:dyDescent="0.3">
      <c r="C26" s="56">
        <f t="shared" si="1"/>
        <v>38</v>
      </c>
      <c r="D26" s="2">
        <f t="shared" si="3"/>
        <v>7766.8447228915657</v>
      </c>
      <c r="E26" s="2">
        <f t="shared" si="3"/>
        <v>10571.538650602408</v>
      </c>
      <c r="F26" s="2">
        <f t="shared" si="3"/>
        <v>13807.723951807229</v>
      </c>
      <c r="G26" s="2">
        <f t="shared" si="3"/>
        <v>17475.40062650602</v>
      </c>
      <c r="H26" s="2">
        <f t="shared" si="3"/>
        <v>21574.568674698792</v>
      </c>
      <c r="I26" s="2">
        <f t="shared" si="3"/>
        <v>26105.228096385537</v>
      </c>
      <c r="J26" s="2">
        <f t="shared" si="3"/>
        <v>31067.378891566263</v>
      </c>
      <c r="K26" s="2">
        <f t="shared" si="3"/>
        <v>42286.154602409631</v>
      </c>
      <c r="L26" s="2">
        <f t="shared" si="3"/>
        <v>55230.895807228917</v>
      </c>
      <c r="M26" s="2">
        <f t="shared" si="3"/>
        <v>86298.274698795169</v>
      </c>
      <c r="N26" s="2">
        <f t="shared" si="3"/>
        <v>124269.51556626505</v>
      </c>
      <c r="O26" s="32">
        <f t="shared" si="3"/>
        <v>194171.11807228916</v>
      </c>
    </row>
    <row r="27" spans="3:15" ht="13" x14ac:dyDescent="0.3">
      <c r="C27" s="60">
        <f t="shared" si="1"/>
        <v>40</v>
      </c>
      <c r="D27" s="3">
        <f t="shared" si="3"/>
        <v>8175.6260240963848</v>
      </c>
      <c r="E27" s="3">
        <f t="shared" si="3"/>
        <v>11127.935421686745</v>
      </c>
      <c r="F27" s="3">
        <f t="shared" si="3"/>
        <v>14534.44626506024</v>
      </c>
      <c r="G27" s="3">
        <f t="shared" si="3"/>
        <v>18395.158554216865</v>
      </c>
      <c r="H27" s="3">
        <f t="shared" si="3"/>
        <v>22710.072289156626</v>
      </c>
      <c r="I27" s="3">
        <f t="shared" si="3"/>
        <v>27479.187469879515</v>
      </c>
      <c r="J27" s="3">
        <f t="shared" si="3"/>
        <v>32702.504096385539</v>
      </c>
      <c r="K27" s="3">
        <f t="shared" si="3"/>
        <v>44511.74168674698</v>
      </c>
      <c r="L27" s="3">
        <f t="shared" si="3"/>
        <v>58137.78506024096</v>
      </c>
      <c r="M27" s="3">
        <f t="shared" si="3"/>
        <v>90840.289156626503</v>
      </c>
      <c r="N27" s="3">
        <f t="shared" si="3"/>
        <v>130810.01638554216</v>
      </c>
      <c r="O27" s="33">
        <f t="shared" si="3"/>
        <v>204390.65060240965</v>
      </c>
    </row>
    <row r="28" spans="3:15" ht="13" x14ac:dyDescent="0.3">
      <c r="C28" s="56">
        <f t="shared" si="1"/>
        <v>42</v>
      </c>
      <c r="D28" s="2">
        <f t="shared" si="3"/>
        <v>8584.4073253012048</v>
      </c>
      <c r="E28" s="2">
        <f t="shared" si="3"/>
        <v>11684.332192771084</v>
      </c>
      <c r="F28" s="2">
        <f t="shared" si="3"/>
        <v>15261.168578313251</v>
      </c>
      <c r="G28" s="2">
        <f t="shared" si="3"/>
        <v>19314.91648192771</v>
      </c>
      <c r="H28" s="2">
        <f t="shared" si="3"/>
        <v>23845.575903614455</v>
      </c>
      <c r="I28" s="2">
        <f t="shared" si="3"/>
        <v>28853.146843373492</v>
      </c>
      <c r="J28" s="2">
        <f t="shared" si="3"/>
        <v>34337.629301204819</v>
      </c>
      <c r="K28" s="2">
        <f t="shared" si="3"/>
        <v>46737.328771084336</v>
      </c>
      <c r="L28" s="2">
        <f t="shared" si="3"/>
        <v>61044.674313253003</v>
      </c>
      <c r="M28" s="2">
        <f t="shared" si="3"/>
        <v>95382.303614457822</v>
      </c>
      <c r="N28" s="2">
        <f t="shared" si="3"/>
        <v>137350.51720481928</v>
      </c>
      <c r="O28" s="32">
        <f t="shared" si="3"/>
        <v>214610.1831325301</v>
      </c>
    </row>
    <row r="29" spans="3:15" ht="13" x14ac:dyDescent="0.3">
      <c r="C29" s="56">
        <f t="shared" si="1"/>
        <v>44</v>
      </c>
      <c r="D29" s="2">
        <f t="shared" si="3"/>
        <v>8993.1886265060239</v>
      </c>
      <c r="E29" s="2">
        <f t="shared" si="3"/>
        <v>12240.728963855419</v>
      </c>
      <c r="F29" s="2">
        <f t="shared" si="3"/>
        <v>15987.890891566263</v>
      </c>
      <c r="G29" s="2">
        <f t="shared" si="3"/>
        <v>20234.674409638552</v>
      </c>
      <c r="H29" s="2">
        <f t="shared" si="3"/>
        <v>24981.079518072285</v>
      </c>
      <c r="I29" s="2">
        <f t="shared" si="3"/>
        <v>30227.106216867465</v>
      </c>
      <c r="J29" s="2">
        <f t="shared" si="3"/>
        <v>35972.754506024095</v>
      </c>
      <c r="K29" s="2">
        <f t="shared" si="3"/>
        <v>48962.915855421677</v>
      </c>
      <c r="L29" s="2">
        <f t="shared" si="3"/>
        <v>63951.563566265053</v>
      </c>
      <c r="M29" s="2">
        <f t="shared" si="3"/>
        <v>99924.318072289141</v>
      </c>
      <c r="N29" s="2">
        <f t="shared" si="3"/>
        <v>143891.01802409638</v>
      </c>
      <c r="O29" s="32">
        <f t="shared" si="3"/>
        <v>224829.71566265062</v>
      </c>
    </row>
    <row r="30" spans="3:15" ht="13" x14ac:dyDescent="0.3">
      <c r="C30" s="56">
        <f t="shared" si="1"/>
        <v>46</v>
      </c>
      <c r="D30" s="2">
        <f t="shared" si="3"/>
        <v>9401.969927710843</v>
      </c>
      <c r="E30" s="2">
        <f t="shared" si="3"/>
        <v>12797.125734939758</v>
      </c>
      <c r="F30" s="2">
        <f t="shared" si="3"/>
        <v>16714.613204819274</v>
      </c>
      <c r="G30" s="2">
        <f t="shared" si="3"/>
        <v>21154.432337349397</v>
      </c>
      <c r="H30" s="2">
        <f t="shared" si="3"/>
        <v>26116.583132530119</v>
      </c>
      <c r="I30" s="2">
        <f t="shared" si="3"/>
        <v>31601.065590361442</v>
      </c>
      <c r="J30" s="2">
        <f t="shared" si="3"/>
        <v>37607.879710843372</v>
      </c>
      <c r="K30" s="2">
        <f t="shared" si="3"/>
        <v>51188.502939759033</v>
      </c>
      <c r="L30" s="2">
        <f t="shared" si="3"/>
        <v>66858.452819277096</v>
      </c>
      <c r="M30" s="2">
        <f t="shared" si="3"/>
        <v>104466.33253012047</v>
      </c>
      <c r="N30" s="2">
        <f t="shared" si="3"/>
        <v>150431.51884337349</v>
      </c>
      <c r="O30" s="32">
        <f t="shared" si="3"/>
        <v>235049.24819277108</v>
      </c>
    </row>
    <row r="31" spans="3:15" ht="13" x14ac:dyDescent="0.3">
      <c r="C31" s="56">
        <f t="shared" si="1"/>
        <v>48</v>
      </c>
      <c r="D31" s="2">
        <f t="shared" si="3"/>
        <v>9810.7512289156621</v>
      </c>
      <c r="E31" s="2">
        <f t="shared" si="3"/>
        <v>13353.522506024095</v>
      </c>
      <c r="F31" s="2">
        <f t="shared" si="3"/>
        <v>17441.335518072287</v>
      </c>
      <c r="G31" s="2">
        <f t="shared" si="3"/>
        <v>22074.190265060239</v>
      </c>
      <c r="H31" s="2">
        <f t="shared" si="3"/>
        <v>27252.086746987949</v>
      </c>
      <c r="I31" s="2">
        <f t="shared" si="3"/>
        <v>32975.024963855416</v>
      </c>
      <c r="J31" s="2">
        <f t="shared" si="3"/>
        <v>39243.004915662648</v>
      </c>
      <c r="K31" s="2">
        <f t="shared" si="3"/>
        <v>53414.090024096382</v>
      </c>
      <c r="L31" s="2">
        <f t="shared" si="3"/>
        <v>69765.342072289146</v>
      </c>
      <c r="M31" s="2">
        <f t="shared" si="3"/>
        <v>109008.34698795179</v>
      </c>
      <c r="N31" s="2">
        <f t="shared" si="3"/>
        <v>156972.01966265059</v>
      </c>
      <c r="O31" s="32">
        <f t="shared" si="3"/>
        <v>245268.78072289159</v>
      </c>
    </row>
    <row r="32" spans="3:15" ht="13" x14ac:dyDescent="0.3">
      <c r="C32" s="60">
        <f t="shared" si="1"/>
        <v>50</v>
      </c>
      <c r="D32" s="3">
        <f t="shared" si="3"/>
        <v>10219.532530120481</v>
      </c>
      <c r="E32" s="3">
        <f t="shared" si="3"/>
        <v>13909.919277108433</v>
      </c>
      <c r="F32" s="3">
        <f t="shared" si="3"/>
        <v>18168.057831325299</v>
      </c>
      <c r="G32" s="3">
        <f t="shared" si="3"/>
        <v>22993.94819277108</v>
      </c>
      <c r="H32" s="3">
        <f t="shared" si="3"/>
        <v>28387.590361445782</v>
      </c>
      <c r="I32" s="3">
        <f t="shared" si="3"/>
        <v>34348.984337349393</v>
      </c>
      <c r="J32" s="3">
        <f t="shared" si="3"/>
        <v>40878.130120481925</v>
      </c>
      <c r="K32" s="3">
        <f t="shared" si="3"/>
        <v>55639.677108433731</v>
      </c>
      <c r="L32" s="3">
        <f t="shared" si="3"/>
        <v>72672.231325301196</v>
      </c>
      <c r="M32" s="3">
        <f t="shared" si="3"/>
        <v>113550.36144578313</v>
      </c>
      <c r="N32" s="3">
        <f t="shared" si="3"/>
        <v>163512.5204819277</v>
      </c>
      <c r="O32" s="33">
        <f t="shared" si="3"/>
        <v>255488.31325301205</v>
      </c>
    </row>
    <row r="33" spans="1:16" ht="13" x14ac:dyDescent="0.3">
      <c r="C33" s="56">
        <f t="shared" si="1"/>
        <v>52</v>
      </c>
      <c r="D33" s="181">
        <f t="shared" si="3"/>
        <v>10628.3138313253</v>
      </c>
      <c r="E33" s="181">
        <f t="shared" si="3"/>
        <v>14466.31604819277</v>
      </c>
      <c r="F33" s="181">
        <f t="shared" si="3"/>
        <v>18894.780144578312</v>
      </c>
      <c r="G33" s="181">
        <f t="shared" si="3"/>
        <v>23913.706120481926</v>
      </c>
      <c r="H33" s="2">
        <f t="shared" si="3"/>
        <v>29523.093975903612</v>
      </c>
      <c r="I33" s="2">
        <f t="shared" si="3"/>
        <v>35722.94371084337</v>
      </c>
      <c r="J33" s="2">
        <f t="shared" si="3"/>
        <v>42513.255325301201</v>
      </c>
      <c r="K33" s="2">
        <f t="shared" si="3"/>
        <v>57865.264192771079</v>
      </c>
      <c r="L33" s="2">
        <f t="shared" si="3"/>
        <v>75579.120578313246</v>
      </c>
      <c r="M33" s="2">
        <f t="shared" si="3"/>
        <v>118092.37590361445</v>
      </c>
      <c r="N33" s="2">
        <f t="shared" si="3"/>
        <v>170053.0213012048</v>
      </c>
      <c r="O33" s="32">
        <f t="shared" si="3"/>
        <v>265707.84578313254</v>
      </c>
    </row>
    <row r="34" spans="1:16" ht="13" x14ac:dyDescent="0.3">
      <c r="C34" s="56">
        <f t="shared" si="1"/>
        <v>54</v>
      </c>
      <c r="D34" s="181">
        <f t="shared" si="3"/>
        <v>11037.095132530119</v>
      </c>
      <c r="E34" s="181">
        <f t="shared" si="3"/>
        <v>15022.712819277109</v>
      </c>
      <c r="F34" s="181">
        <f t="shared" si="3"/>
        <v>19621.502457831324</v>
      </c>
      <c r="G34" s="181">
        <f t="shared" si="3"/>
        <v>24833.464048192767</v>
      </c>
      <c r="H34" s="2">
        <f t="shared" si="3"/>
        <v>30658.597590361442</v>
      </c>
      <c r="I34" s="2">
        <f t="shared" si="3"/>
        <v>37096.903084337348</v>
      </c>
      <c r="J34" s="2">
        <f t="shared" si="3"/>
        <v>44148.380530120477</v>
      </c>
      <c r="K34" s="2">
        <f t="shared" si="3"/>
        <v>60090.851277108435</v>
      </c>
      <c r="L34" s="2">
        <f t="shared" si="3"/>
        <v>78486.009831325297</v>
      </c>
      <c r="M34" s="2">
        <f t="shared" si="3"/>
        <v>122634.39036144577</v>
      </c>
      <c r="N34" s="2">
        <f t="shared" si="3"/>
        <v>176593.52212048191</v>
      </c>
      <c r="O34" s="32">
        <f t="shared" si="3"/>
        <v>275927.37831325299</v>
      </c>
    </row>
    <row r="35" spans="1:16" ht="13" x14ac:dyDescent="0.3">
      <c r="C35" s="56">
        <f t="shared" si="1"/>
        <v>56</v>
      </c>
      <c r="D35" s="181">
        <f t="shared" si="3"/>
        <v>11445.87643373494</v>
      </c>
      <c r="E35" s="181">
        <f t="shared" si="3"/>
        <v>15579.109590361442</v>
      </c>
      <c r="F35" s="181">
        <f t="shared" si="3"/>
        <v>20348.224771084333</v>
      </c>
      <c r="G35" s="181">
        <f t="shared" si="3"/>
        <v>25753.221975903612</v>
      </c>
      <c r="H35" s="2">
        <f t="shared" si="3"/>
        <v>31794.101204819275</v>
      </c>
      <c r="I35" s="2">
        <f t="shared" si="3"/>
        <v>38470.862457831325</v>
      </c>
      <c r="J35" s="2">
        <f t="shared" si="3"/>
        <v>45783.505734939761</v>
      </c>
      <c r="K35" s="2">
        <f t="shared" si="3"/>
        <v>62316.438361445769</v>
      </c>
      <c r="L35" s="2">
        <f t="shared" si="3"/>
        <v>81392.899084337332</v>
      </c>
      <c r="M35" s="2">
        <f t="shared" si="3"/>
        <v>127176.4048192771</v>
      </c>
      <c r="N35" s="2">
        <f t="shared" si="3"/>
        <v>183134.02293975904</v>
      </c>
      <c r="O35" s="32">
        <f t="shared" si="3"/>
        <v>286146.91084337351</v>
      </c>
    </row>
    <row r="36" spans="1:16" ht="13" x14ac:dyDescent="0.3">
      <c r="C36" s="56">
        <f t="shared" si="1"/>
        <v>58</v>
      </c>
      <c r="D36" s="181">
        <f t="shared" si="3"/>
        <v>11854.657734939758</v>
      </c>
      <c r="E36" s="181">
        <f t="shared" si="3"/>
        <v>16135.506361445781</v>
      </c>
      <c r="F36" s="181">
        <f t="shared" si="3"/>
        <v>21074.947084337346</v>
      </c>
      <c r="G36" s="181">
        <f t="shared" si="3"/>
        <v>26672.979903614458</v>
      </c>
      <c r="H36" s="2">
        <f t="shared" si="3"/>
        <v>32929.604819277105</v>
      </c>
      <c r="I36" s="2">
        <f t="shared" si="3"/>
        <v>39844.821831325302</v>
      </c>
      <c r="J36" s="2">
        <f t="shared" si="3"/>
        <v>47418.63093975903</v>
      </c>
      <c r="K36" s="2">
        <f t="shared" si="3"/>
        <v>64542.025445783125</v>
      </c>
      <c r="L36" s="2">
        <f t="shared" si="3"/>
        <v>84299.788337349382</v>
      </c>
      <c r="M36" s="2">
        <f t="shared" si="3"/>
        <v>131718.41927710842</v>
      </c>
      <c r="N36" s="2">
        <f t="shared" si="3"/>
        <v>189674.52375903612</v>
      </c>
      <c r="O36" s="32">
        <f t="shared" si="3"/>
        <v>296366.44337349397</v>
      </c>
    </row>
    <row r="37" spans="1:16" ht="13.5" thickBot="1" x14ac:dyDescent="0.35">
      <c r="C37" s="57">
        <f t="shared" si="1"/>
        <v>60</v>
      </c>
      <c r="D37" s="182">
        <f t="shared" si="3"/>
        <v>12263.439036144578</v>
      </c>
      <c r="E37" s="182">
        <f t="shared" si="3"/>
        <v>16691.903132530118</v>
      </c>
      <c r="F37" s="182">
        <f t="shared" si="3"/>
        <v>21801.669397590358</v>
      </c>
      <c r="G37" s="182">
        <f t="shared" si="3"/>
        <v>27592.737831325296</v>
      </c>
      <c r="H37" s="12">
        <f t="shared" si="3"/>
        <v>34065.108433734938</v>
      </c>
      <c r="I37" s="12">
        <f t="shared" si="3"/>
        <v>41218.781204819272</v>
      </c>
      <c r="J37" s="12">
        <f t="shared" si="3"/>
        <v>49053.756144578314</v>
      </c>
      <c r="K37" s="12">
        <f t="shared" si="3"/>
        <v>66767.612530120474</v>
      </c>
      <c r="L37" s="12">
        <f t="shared" si="3"/>
        <v>87206.677590361433</v>
      </c>
      <c r="M37" s="12">
        <f t="shared" si="3"/>
        <v>136260.43373493975</v>
      </c>
      <c r="N37" s="12">
        <f t="shared" si="3"/>
        <v>196215.02457831326</v>
      </c>
      <c r="O37" s="34">
        <f t="shared" si="3"/>
        <v>306585.97590361448</v>
      </c>
    </row>
    <row r="38" spans="1:16" x14ac:dyDescent="0.25"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3" thickBot="1" x14ac:dyDescent="0.3">
      <c r="C39" s="29" t="s">
        <v>43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6" x14ac:dyDescent="0.25">
      <c r="B40" s="35"/>
      <c r="C40" s="36" t="s">
        <v>3</v>
      </c>
      <c r="D40" s="189" t="s">
        <v>11</v>
      </c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41"/>
    </row>
    <row r="41" spans="1:16" ht="13" thickBot="1" x14ac:dyDescent="0.3">
      <c r="B41" s="37"/>
      <c r="C41" s="1" t="s">
        <v>4</v>
      </c>
      <c r="D41" s="7">
        <f>D7</f>
        <v>18</v>
      </c>
      <c r="E41" s="7">
        <f t="shared" ref="E41:O41" si="4">E7</f>
        <v>21</v>
      </c>
      <c r="F41" s="7">
        <f t="shared" si="4"/>
        <v>24</v>
      </c>
      <c r="G41" s="7">
        <f t="shared" si="4"/>
        <v>27</v>
      </c>
      <c r="H41" s="7">
        <f t="shared" si="4"/>
        <v>30</v>
      </c>
      <c r="I41" s="7">
        <f t="shared" si="4"/>
        <v>33</v>
      </c>
      <c r="J41" s="7">
        <f t="shared" si="4"/>
        <v>36</v>
      </c>
      <c r="K41" s="7">
        <f t="shared" si="4"/>
        <v>42</v>
      </c>
      <c r="L41" s="7">
        <f t="shared" si="4"/>
        <v>48</v>
      </c>
      <c r="M41" s="7">
        <f t="shared" si="4"/>
        <v>60</v>
      </c>
      <c r="N41" s="7">
        <f t="shared" si="4"/>
        <v>72</v>
      </c>
      <c r="O41" s="7">
        <f t="shared" si="4"/>
        <v>90</v>
      </c>
      <c r="P41" s="42" t="s">
        <v>5</v>
      </c>
    </row>
    <row r="42" spans="1:16" ht="13" x14ac:dyDescent="0.3">
      <c r="B42" s="38" t="s">
        <v>6</v>
      </c>
      <c r="C42" s="61">
        <v>23</v>
      </c>
      <c r="D42" s="4">
        <f>D$7/6*$P42*D$8</f>
        <v>520.55210309651613</v>
      </c>
      <c r="E42" s="45">
        <f t="shared" ref="E42:O44" si="5">E$7/6*$P42*E$8</f>
        <v>826.6174600097454</v>
      </c>
      <c r="F42" s="45">
        <f t="shared" si="5"/>
        <v>1233.9012814139642</v>
      </c>
      <c r="G42" s="45">
        <f t="shared" si="5"/>
        <v>1756.8633479507421</v>
      </c>
      <c r="H42" s="45">
        <f t="shared" si="5"/>
        <v>2409.9634402616489</v>
      </c>
      <c r="I42" s="45">
        <f t="shared" si="5"/>
        <v>3207.6613389882546</v>
      </c>
      <c r="J42" s="45">
        <f t="shared" si="5"/>
        <v>4164.4168247721291</v>
      </c>
      <c r="K42" s="45">
        <f t="shared" si="5"/>
        <v>6612.9396800779632</v>
      </c>
      <c r="L42" s="45">
        <f t="shared" si="5"/>
        <v>9871.2102513117134</v>
      </c>
      <c r="M42" s="45">
        <f t="shared" si="5"/>
        <v>19279.707522093191</v>
      </c>
      <c r="N42" s="45">
        <f t="shared" si="5"/>
        <v>33315.334598177033</v>
      </c>
      <c r="O42" s="46">
        <f t="shared" si="5"/>
        <v>65069.012887064513</v>
      </c>
      <c r="P42" s="43">
        <f>TAN(C42*PI()/180)</f>
        <v>0.4244748162096047</v>
      </c>
    </row>
    <row r="43" spans="1:16" ht="13" x14ac:dyDescent="0.3">
      <c r="B43" s="38" t="s">
        <v>7</v>
      </c>
      <c r="C43" s="61">
        <v>25</v>
      </c>
      <c r="D43" s="4">
        <f>D$7/6*$P43*D$8</f>
        <v>571.85355378711711</v>
      </c>
      <c r="E43" s="45">
        <f t="shared" si="5"/>
        <v>908.08226365269047</v>
      </c>
      <c r="F43" s="45">
        <f t="shared" si="5"/>
        <v>1355.5047200879812</v>
      </c>
      <c r="G43" s="45">
        <f t="shared" si="5"/>
        <v>1930.0057440315204</v>
      </c>
      <c r="H43" s="45">
        <f t="shared" si="5"/>
        <v>2647.4701564218385</v>
      </c>
      <c r="I43" s="45">
        <f t="shared" si="5"/>
        <v>3523.782778197467</v>
      </c>
      <c r="J43" s="45">
        <f>J$7/6*$P43*J$8</f>
        <v>4574.8284302969369</v>
      </c>
      <c r="K43" s="45">
        <f t="shared" si="5"/>
        <v>7264.6581092215238</v>
      </c>
      <c r="L43" s="45">
        <f t="shared" si="5"/>
        <v>10844.03776070385</v>
      </c>
      <c r="M43" s="45">
        <f t="shared" si="5"/>
        <v>21179.761251374708</v>
      </c>
      <c r="N43" s="45">
        <f t="shared" si="5"/>
        <v>36598.627442375495</v>
      </c>
      <c r="O43" s="46">
        <f t="shared" si="5"/>
        <v>71481.694223389641</v>
      </c>
      <c r="P43" s="43">
        <f>TAN(C43*PI()/180)</f>
        <v>0.46630765815499858</v>
      </c>
    </row>
    <row r="44" spans="1:16" ht="13.5" thickBot="1" x14ac:dyDescent="0.35">
      <c r="B44" s="39" t="s">
        <v>8</v>
      </c>
      <c r="C44" s="62">
        <v>29</v>
      </c>
      <c r="D44" s="40">
        <f>D$7/6*$P44*D$8</f>
        <v>679.77352596741605</v>
      </c>
      <c r="E44" s="47">
        <f t="shared" si="5"/>
        <v>1079.4551824389985</v>
      </c>
      <c r="F44" s="47">
        <f t="shared" si="5"/>
        <v>1611.3150245153565</v>
      </c>
      <c r="G44" s="47">
        <f t="shared" si="5"/>
        <v>2294.2356501400291</v>
      </c>
      <c r="H44" s="47">
        <f t="shared" si="5"/>
        <v>3147.0996572565555</v>
      </c>
      <c r="I44" s="47">
        <f t="shared" si="5"/>
        <v>4188.7896438084763</v>
      </c>
      <c r="J44" s="47">
        <f t="shared" si="5"/>
        <v>5438.1882077393284</v>
      </c>
      <c r="K44" s="47">
        <f t="shared" si="5"/>
        <v>8635.6414595119877</v>
      </c>
      <c r="L44" s="47">
        <f t="shared" si="5"/>
        <v>12890.520196122852</v>
      </c>
      <c r="M44" s="47">
        <f t="shared" si="5"/>
        <v>25176.797258052444</v>
      </c>
      <c r="N44" s="47">
        <f t="shared" si="5"/>
        <v>43505.505661914627</v>
      </c>
      <c r="O44" s="48">
        <f t="shared" si="5"/>
        <v>84971.690745927001</v>
      </c>
      <c r="P44" s="44">
        <f>TAN(C44*PI()/180)</f>
        <v>0.55430905145276899</v>
      </c>
    </row>
    <row r="47" spans="1:16" x14ac:dyDescent="0.25">
      <c r="A47" s="191" t="s">
        <v>37</v>
      </c>
      <c r="B47" s="191"/>
      <c r="C47" s="27" t="s">
        <v>83</v>
      </c>
    </row>
    <row r="48" spans="1:16" x14ac:dyDescent="0.25">
      <c r="B48" s="25"/>
      <c r="C48" s="27" t="s">
        <v>38</v>
      </c>
    </row>
    <row r="49" spans="2:3" x14ac:dyDescent="0.25">
      <c r="B49" s="25"/>
      <c r="C49" s="27" t="s">
        <v>39</v>
      </c>
    </row>
    <row r="50" spans="2:3" x14ac:dyDescent="0.25">
      <c r="B50" s="25"/>
      <c r="C50" s="27" t="s">
        <v>40</v>
      </c>
    </row>
    <row r="51" spans="2:3" x14ac:dyDescent="0.25">
      <c r="B51" s="25"/>
      <c r="C51" s="27" t="s">
        <v>41</v>
      </c>
    </row>
    <row r="52" spans="2:3" x14ac:dyDescent="0.25">
      <c r="B52" s="25"/>
      <c r="C52" s="27" t="s">
        <v>81</v>
      </c>
    </row>
    <row r="53" spans="2:3" x14ac:dyDescent="0.25">
      <c r="B53" s="25"/>
      <c r="C53" s="26" t="s">
        <v>42</v>
      </c>
    </row>
  </sheetData>
  <mergeCells count="4">
    <mergeCell ref="D6:O6"/>
    <mergeCell ref="D5:O5"/>
    <mergeCell ref="D40:O40"/>
    <mergeCell ref="A47:B47"/>
  </mergeCells>
  <phoneticPr fontId="0" type="noConversion"/>
  <hyperlinks>
    <hyperlink ref="C53" r:id="rId1" display="smcneill@uky.edu" xr:uid="{00000000-0004-0000-0000-000000000000}"/>
  </hyperlinks>
  <pageMargins left="0.75" right="0.75" top="1" bottom="1" header="0.5" footer="0.5"/>
  <pageSetup orientation="landscape" horizontalDpi="300" verticalDpi="300" copies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9"/>
  <sheetViews>
    <sheetView zoomScaleNormal="100" workbookViewId="0"/>
  </sheetViews>
  <sheetFormatPr defaultRowHeight="12.5" x14ac:dyDescent="0.25"/>
  <cols>
    <col min="1" max="1" width="2.453125" customWidth="1"/>
    <col min="2" max="2" width="10.90625" customWidth="1"/>
    <col min="3" max="4" width="8.7265625" customWidth="1"/>
  </cols>
  <sheetData>
    <row r="1" spans="2:19" ht="13" x14ac:dyDescent="0.3">
      <c r="B1" s="13" t="s">
        <v>80</v>
      </c>
    </row>
    <row r="2" spans="2:19" x14ac:dyDescent="0.25">
      <c r="B2" s="49" t="s">
        <v>90</v>
      </c>
    </row>
    <row r="3" spans="2:19" ht="13.5" thickBot="1" x14ac:dyDescent="0.35">
      <c r="C3" s="13"/>
      <c r="D3" s="13"/>
    </row>
    <row r="4" spans="2:19" x14ac:dyDescent="0.25">
      <c r="B4" s="50" t="s">
        <v>52</v>
      </c>
      <c r="C4" s="189" t="s">
        <v>11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3"/>
    </row>
    <row r="5" spans="2:19" ht="13" x14ac:dyDescent="0.3">
      <c r="B5" s="105" t="s">
        <v>91</v>
      </c>
      <c r="C5" s="172">
        <v>12</v>
      </c>
      <c r="D5" s="171">
        <v>15</v>
      </c>
      <c r="E5" s="171">
        <v>18</v>
      </c>
      <c r="F5" s="171">
        <v>21</v>
      </c>
      <c r="G5" s="171">
        <v>24</v>
      </c>
      <c r="H5" s="171">
        <v>27</v>
      </c>
      <c r="I5" s="171">
        <v>30</v>
      </c>
      <c r="J5" s="171">
        <v>33</v>
      </c>
      <c r="K5" s="171">
        <v>36</v>
      </c>
      <c r="L5" s="171">
        <v>42</v>
      </c>
      <c r="M5" s="171">
        <v>48</v>
      </c>
      <c r="N5" s="171">
        <v>54</v>
      </c>
      <c r="O5" s="171">
        <v>60</v>
      </c>
      <c r="P5" s="171">
        <v>72</v>
      </c>
      <c r="Q5" s="171">
        <v>90</v>
      </c>
      <c r="R5" s="171">
        <v>105</v>
      </c>
      <c r="S5" s="173">
        <v>156</v>
      </c>
    </row>
    <row r="6" spans="2:19" ht="13" thickBot="1" x14ac:dyDescent="0.3">
      <c r="B6" s="106" t="s">
        <v>92</v>
      </c>
      <c r="C6" s="194" t="s">
        <v>78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6"/>
    </row>
    <row r="7" spans="2:19" ht="13" x14ac:dyDescent="0.3">
      <c r="B7" s="56">
        <v>2</v>
      </c>
      <c r="C7" s="2">
        <f t="shared" ref="C7:L16" si="0">3.14156*C$5*$B7</f>
        <v>75.397440000000003</v>
      </c>
      <c r="D7" s="2">
        <f t="shared" si="0"/>
        <v>94.246800000000007</v>
      </c>
      <c r="E7" s="2">
        <f t="shared" si="0"/>
        <v>113.09616</v>
      </c>
      <c r="F7" s="2">
        <f t="shared" si="0"/>
        <v>131.94552000000002</v>
      </c>
      <c r="G7" s="2">
        <f t="shared" si="0"/>
        <v>150.79488000000001</v>
      </c>
      <c r="H7" s="2">
        <f t="shared" si="0"/>
        <v>169.64424</v>
      </c>
      <c r="I7" s="2">
        <f t="shared" si="0"/>
        <v>188.49360000000001</v>
      </c>
      <c r="J7" s="2">
        <f t="shared" si="0"/>
        <v>207.34296000000001</v>
      </c>
      <c r="K7" s="2">
        <f t="shared" si="0"/>
        <v>226.19232</v>
      </c>
      <c r="L7" s="2">
        <f t="shared" si="0"/>
        <v>263.89104000000003</v>
      </c>
      <c r="M7" s="2">
        <f t="shared" ref="M7:S16" si="1">3.14156*M$5*$B7</f>
        <v>301.58976000000001</v>
      </c>
      <c r="N7" s="2">
        <f t="shared" si="1"/>
        <v>339.28847999999999</v>
      </c>
      <c r="O7" s="2">
        <f t="shared" si="1"/>
        <v>376.98720000000003</v>
      </c>
      <c r="P7" s="2">
        <f t="shared" si="1"/>
        <v>452.38463999999999</v>
      </c>
      <c r="Q7" s="2">
        <f t="shared" si="1"/>
        <v>565.48080000000004</v>
      </c>
      <c r="R7" s="2">
        <f t="shared" si="1"/>
        <v>659.72760000000005</v>
      </c>
      <c r="S7" s="32">
        <f t="shared" si="1"/>
        <v>980.16672000000005</v>
      </c>
    </row>
    <row r="8" spans="2:19" ht="13" x14ac:dyDescent="0.3">
      <c r="B8" s="56">
        <v>4</v>
      </c>
      <c r="C8" s="2">
        <f t="shared" si="0"/>
        <v>150.79488000000001</v>
      </c>
      <c r="D8" s="2">
        <f t="shared" si="0"/>
        <v>188.49360000000001</v>
      </c>
      <c r="E8" s="2">
        <f t="shared" si="0"/>
        <v>226.19232</v>
      </c>
      <c r="F8" s="2">
        <f t="shared" si="0"/>
        <v>263.89104000000003</v>
      </c>
      <c r="G8" s="2">
        <f t="shared" si="0"/>
        <v>301.58976000000001</v>
      </c>
      <c r="H8" s="2">
        <f t="shared" si="0"/>
        <v>339.28847999999999</v>
      </c>
      <c r="I8" s="2">
        <f t="shared" si="0"/>
        <v>376.98720000000003</v>
      </c>
      <c r="J8" s="2">
        <f t="shared" si="0"/>
        <v>414.68592000000001</v>
      </c>
      <c r="K8" s="2">
        <f t="shared" si="0"/>
        <v>452.38463999999999</v>
      </c>
      <c r="L8" s="2">
        <f t="shared" si="0"/>
        <v>527.78208000000006</v>
      </c>
      <c r="M8" s="2">
        <f t="shared" si="1"/>
        <v>603.17952000000002</v>
      </c>
      <c r="N8" s="2">
        <f t="shared" si="1"/>
        <v>678.57695999999999</v>
      </c>
      <c r="O8" s="2">
        <f t="shared" si="1"/>
        <v>753.97440000000006</v>
      </c>
      <c r="P8" s="2">
        <f t="shared" si="1"/>
        <v>904.76927999999998</v>
      </c>
      <c r="Q8" s="2">
        <f t="shared" si="1"/>
        <v>1130.9616000000001</v>
      </c>
      <c r="R8" s="2">
        <f t="shared" si="1"/>
        <v>1319.4552000000001</v>
      </c>
      <c r="S8" s="32">
        <f t="shared" si="1"/>
        <v>1960.3334400000001</v>
      </c>
    </row>
    <row r="9" spans="2:19" ht="13" x14ac:dyDescent="0.3">
      <c r="B9" s="56">
        <v>6</v>
      </c>
      <c r="C9" s="2">
        <f t="shared" si="0"/>
        <v>226.19232</v>
      </c>
      <c r="D9" s="2">
        <f t="shared" si="0"/>
        <v>282.74040000000002</v>
      </c>
      <c r="E9" s="2">
        <f t="shared" si="0"/>
        <v>339.28847999999999</v>
      </c>
      <c r="F9" s="2">
        <f t="shared" si="0"/>
        <v>395.83656000000008</v>
      </c>
      <c r="G9" s="2">
        <f t="shared" si="0"/>
        <v>452.38463999999999</v>
      </c>
      <c r="H9" s="2">
        <f t="shared" si="0"/>
        <v>508.93272000000002</v>
      </c>
      <c r="I9" s="2">
        <f t="shared" si="0"/>
        <v>565.48080000000004</v>
      </c>
      <c r="J9" s="2">
        <f t="shared" si="0"/>
        <v>622.02888000000007</v>
      </c>
      <c r="K9" s="2">
        <f t="shared" si="0"/>
        <v>678.57695999999999</v>
      </c>
      <c r="L9" s="2">
        <f t="shared" si="0"/>
        <v>791.67312000000015</v>
      </c>
      <c r="M9" s="2">
        <f t="shared" si="1"/>
        <v>904.76927999999998</v>
      </c>
      <c r="N9" s="2">
        <f t="shared" si="1"/>
        <v>1017.86544</v>
      </c>
      <c r="O9" s="2">
        <f t="shared" si="1"/>
        <v>1130.9616000000001</v>
      </c>
      <c r="P9" s="2">
        <f t="shared" si="1"/>
        <v>1357.15392</v>
      </c>
      <c r="Q9" s="2">
        <f t="shared" si="1"/>
        <v>1696.4424000000001</v>
      </c>
      <c r="R9" s="2">
        <f t="shared" si="1"/>
        <v>1979.1828</v>
      </c>
      <c r="S9" s="32">
        <f t="shared" si="1"/>
        <v>2940.5001600000001</v>
      </c>
    </row>
    <row r="10" spans="2:19" ht="13" x14ac:dyDescent="0.3">
      <c r="B10" s="56">
        <v>8</v>
      </c>
      <c r="C10" s="2">
        <f t="shared" si="0"/>
        <v>301.58976000000001</v>
      </c>
      <c r="D10" s="2">
        <f t="shared" si="0"/>
        <v>376.98720000000003</v>
      </c>
      <c r="E10" s="2">
        <f t="shared" si="0"/>
        <v>452.38463999999999</v>
      </c>
      <c r="F10" s="2">
        <f t="shared" si="0"/>
        <v>527.78208000000006</v>
      </c>
      <c r="G10" s="2">
        <f t="shared" si="0"/>
        <v>603.17952000000002</v>
      </c>
      <c r="H10" s="2">
        <f t="shared" si="0"/>
        <v>678.57695999999999</v>
      </c>
      <c r="I10" s="2">
        <f t="shared" si="0"/>
        <v>753.97440000000006</v>
      </c>
      <c r="J10" s="2">
        <f t="shared" si="0"/>
        <v>829.37184000000002</v>
      </c>
      <c r="K10" s="2">
        <f t="shared" si="0"/>
        <v>904.76927999999998</v>
      </c>
      <c r="L10" s="2">
        <f t="shared" si="0"/>
        <v>1055.5641600000001</v>
      </c>
      <c r="M10" s="2">
        <f t="shared" si="1"/>
        <v>1206.35904</v>
      </c>
      <c r="N10" s="2">
        <f t="shared" si="1"/>
        <v>1357.15392</v>
      </c>
      <c r="O10" s="2">
        <f t="shared" si="1"/>
        <v>1507.9488000000001</v>
      </c>
      <c r="P10" s="2">
        <f t="shared" si="1"/>
        <v>1809.53856</v>
      </c>
      <c r="Q10" s="2">
        <f t="shared" si="1"/>
        <v>2261.9232000000002</v>
      </c>
      <c r="R10" s="2">
        <f t="shared" si="1"/>
        <v>2638.9104000000002</v>
      </c>
      <c r="S10" s="32">
        <f t="shared" si="1"/>
        <v>3920.6668800000002</v>
      </c>
    </row>
    <row r="11" spans="2:19" ht="13" x14ac:dyDescent="0.3">
      <c r="B11" s="60">
        <v>10</v>
      </c>
      <c r="C11" s="104">
        <f t="shared" si="0"/>
        <v>376.98720000000003</v>
      </c>
      <c r="D11" s="3">
        <f t="shared" si="0"/>
        <v>471.23400000000004</v>
      </c>
      <c r="E11" s="104">
        <f t="shared" si="0"/>
        <v>565.48080000000004</v>
      </c>
      <c r="F11" s="3">
        <f t="shared" si="0"/>
        <v>659.72760000000005</v>
      </c>
      <c r="G11" s="3">
        <f t="shared" si="0"/>
        <v>753.97440000000006</v>
      </c>
      <c r="H11" s="3">
        <f t="shared" si="0"/>
        <v>848.22119999999995</v>
      </c>
      <c r="I11" s="3">
        <f t="shared" si="0"/>
        <v>942.46800000000007</v>
      </c>
      <c r="J11" s="3">
        <f t="shared" si="0"/>
        <v>1036.7148</v>
      </c>
      <c r="K11" s="3">
        <f t="shared" si="0"/>
        <v>1130.9616000000001</v>
      </c>
      <c r="L11" s="3">
        <f t="shared" si="0"/>
        <v>1319.4552000000001</v>
      </c>
      <c r="M11" s="3">
        <f t="shared" si="1"/>
        <v>1507.9488000000001</v>
      </c>
      <c r="N11" s="3">
        <f t="shared" si="1"/>
        <v>1696.4423999999999</v>
      </c>
      <c r="O11" s="3">
        <f t="shared" si="1"/>
        <v>1884.9360000000001</v>
      </c>
      <c r="P11" s="3">
        <f t="shared" si="1"/>
        <v>2261.9232000000002</v>
      </c>
      <c r="Q11" s="3">
        <f t="shared" si="1"/>
        <v>2827.4040000000005</v>
      </c>
      <c r="R11" s="3">
        <f t="shared" si="1"/>
        <v>3298.6380000000004</v>
      </c>
      <c r="S11" s="33">
        <f t="shared" si="1"/>
        <v>4900.8335999999999</v>
      </c>
    </row>
    <row r="12" spans="2:19" ht="13" x14ac:dyDescent="0.3">
      <c r="B12" s="56">
        <f>B11+2</f>
        <v>12</v>
      </c>
      <c r="C12" s="2">
        <f t="shared" si="0"/>
        <v>452.38463999999999</v>
      </c>
      <c r="D12" s="2">
        <f t="shared" si="0"/>
        <v>565.48080000000004</v>
      </c>
      <c r="E12" s="2">
        <f t="shared" si="0"/>
        <v>678.57695999999999</v>
      </c>
      <c r="F12" s="2">
        <f t="shared" si="0"/>
        <v>791.67312000000015</v>
      </c>
      <c r="G12" s="2">
        <f t="shared" si="0"/>
        <v>904.76927999999998</v>
      </c>
      <c r="H12" s="2">
        <f t="shared" si="0"/>
        <v>1017.86544</v>
      </c>
      <c r="I12" s="2">
        <f t="shared" si="0"/>
        <v>1130.9616000000001</v>
      </c>
      <c r="J12" s="2">
        <f t="shared" si="0"/>
        <v>1244.0577600000001</v>
      </c>
      <c r="K12" s="2">
        <f t="shared" si="0"/>
        <v>1357.15392</v>
      </c>
      <c r="L12" s="2">
        <f t="shared" si="0"/>
        <v>1583.3462400000003</v>
      </c>
      <c r="M12" s="2">
        <f t="shared" si="1"/>
        <v>1809.53856</v>
      </c>
      <c r="N12" s="2">
        <f t="shared" si="1"/>
        <v>2035.7308800000001</v>
      </c>
      <c r="O12" s="2">
        <f t="shared" si="1"/>
        <v>2261.9232000000002</v>
      </c>
      <c r="P12" s="2">
        <f t="shared" si="1"/>
        <v>2714.3078399999999</v>
      </c>
      <c r="Q12" s="2">
        <f t="shared" si="1"/>
        <v>3392.8848000000003</v>
      </c>
      <c r="R12" s="2">
        <f t="shared" si="1"/>
        <v>3958.3656000000001</v>
      </c>
      <c r="S12" s="32">
        <f t="shared" si="1"/>
        <v>5881.0003200000001</v>
      </c>
    </row>
    <row r="13" spans="2:19" ht="13" x14ac:dyDescent="0.3">
      <c r="B13" s="56">
        <f t="shared" ref="B13:B26" si="2">B12+2</f>
        <v>14</v>
      </c>
      <c r="C13" s="2">
        <f t="shared" si="0"/>
        <v>527.78208000000006</v>
      </c>
      <c r="D13" s="2">
        <f t="shared" si="0"/>
        <v>659.72760000000005</v>
      </c>
      <c r="E13" s="2">
        <f t="shared" si="0"/>
        <v>791.67311999999993</v>
      </c>
      <c r="F13" s="2">
        <f t="shared" si="0"/>
        <v>923.61864000000014</v>
      </c>
      <c r="G13" s="2">
        <f t="shared" si="0"/>
        <v>1055.5641600000001</v>
      </c>
      <c r="H13" s="2">
        <f t="shared" si="0"/>
        <v>1187.5096799999999</v>
      </c>
      <c r="I13" s="2">
        <f t="shared" si="0"/>
        <v>1319.4552000000001</v>
      </c>
      <c r="J13" s="2">
        <f t="shared" si="0"/>
        <v>1451.4007200000001</v>
      </c>
      <c r="K13" s="2">
        <f t="shared" si="0"/>
        <v>1583.3462399999999</v>
      </c>
      <c r="L13" s="2">
        <f t="shared" si="0"/>
        <v>1847.2372800000003</v>
      </c>
      <c r="M13" s="2">
        <f t="shared" si="1"/>
        <v>2111.1283200000003</v>
      </c>
      <c r="N13" s="2">
        <f t="shared" si="1"/>
        <v>2375.0193599999998</v>
      </c>
      <c r="O13" s="2">
        <f t="shared" si="1"/>
        <v>2638.9104000000002</v>
      </c>
      <c r="P13" s="2">
        <f t="shared" si="1"/>
        <v>3166.6924799999997</v>
      </c>
      <c r="Q13" s="2">
        <f t="shared" si="1"/>
        <v>3958.3656000000001</v>
      </c>
      <c r="R13" s="2">
        <f t="shared" si="1"/>
        <v>4618.0932000000003</v>
      </c>
      <c r="S13" s="32">
        <f t="shared" si="1"/>
        <v>6861.1670400000003</v>
      </c>
    </row>
    <row r="14" spans="2:19" ht="13" x14ac:dyDescent="0.3">
      <c r="B14" s="56">
        <f t="shared" si="2"/>
        <v>16</v>
      </c>
      <c r="C14" s="2">
        <f t="shared" si="0"/>
        <v>603.17952000000002</v>
      </c>
      <c r="D14" s="2">
        <f t="shared" si="0"/>
        <v>753.97440000000006</v>
      </c>
      <c r="E14" s="2">
        <f t="shared" si="0"/>
        <v>904.76927999999998</v>
      </c>
      <c r="F14" s="2">
        <f t="shared" si="0"/>
        <v>1055.5641600000001</v>
      </c>
      <c r="G14" s="2">
        <f t="shared" si="0"/>
        <v>1206.35904</v>
      </c>
      <c r="H14" s="2">
        <f t="shared" si="0"/>
        <v>1357.15392</v>
      </c>
      <c r="I14" s="2">
        <f t="shared" si="0"/>
        <v>1507.9488000000001</v>
      </c>
      <c r="J14" s="2">
        <f t="shared" si="0"/>
        <v>1658.74368</v>
      </c>
      <c r="K14" s="2">
        <f t="shared" si="0"/>
        <v>1809.53856</v>
      </c>
      <c r="L14" s="2">
        <f t="shared" si="0"/>
        <v>2111.1283200000003</v>
      </c>
      <c r="M14" s="2">
        <f t="shared" si="1"/>
        <v>2412.7180800000001</v>
      </c>
      <c r="N14" s="2">
        <f t="shared" si="1"/>
        <v>2714.3078399999999</v>
      </c>
      <c r="O14" s="2">
        <f t="shared" si="1"/>
        <v>3015.8976000000002</v>
      </c>
      <c r="P14" s="2">
        <f t="shared" si="1"/>
        <v>3619.0771199999999</v>
      </c>
      <c r="Q14" s="2">
        <f t="shared" si="1"/>
        <v>4523.8464000000004</v>
      </c>
      <c r="R14" s="2">
        <f t="shared" si="1"/>
        <v>5277.8208000000004</v>
      </c>
      <c r="S14" s="32">
        <f t="shared" si="1"/>
        <v>7841.3337600000004</v>
      </c>
    </row>
    <row r="15" spans="2:19" ht="13" x14ac:dyDescent="0.3">
      <c r="B15" s="56">
        <f t="shared" si="2"/>
        <v>18</v>
      </c>
      <c r="C15" s="2">
        <f t="shared" si="0"/>
        <v>678.57695999999999</v>
      </c>
      <c r="D15" s="2">
        <f t="shared" si="0"/>
        <v>848.22120000000007</v>
      </c>
      <c r="E15" s="2">
        <f t="shared" si="0"/>
        <v>1017.86544</v>
      </c>
      <c r="F15" s="2">
        <f t="shared" si="0"/>
        <v>1187.5096800000001</v>
      </c>
      <c r="G15" s="2">
        <f t="shared" si="0"/>
        <v>1357.15392</v>
      </c>
      <c r="H15" s="2">
        <f t="shared" si="0"/>
        <v>1526.7981600000001</v>
      </c>
      <c r="I15" s="2">
        <f t="shared" si="0"/>
        <v>1696.4424000000001</v>
      </c>
      <c r="J15" s="2">
        <f t="shared" si="0"/>
        <v>1866.08664</v>
      </c>
      <c r="K15" s="2">
        <f t="shared" si="0"/>
        <v>2035.7308800000001</v>
      </c>
      <c r="L15" s="2">
        <f t="shared" si="0"/>
        <v>2375.0193600000002</v>
      </c>
      <c r="M15" s="2">
        <f t="shared" si="1"/>
        <v>2714.3078399999999</v>
      </c>
      <c r="N15" s="2">
        <f t="shared" si="1"/>
        <v>3053.5963200000001</v>
      </c>
      <c r="O15" s="2">
        <f t="shared" si="1"/>
        <v>3392.8848000000003</v>
      </c>
      <c r="P15" s="2">
        <f t="shared" si="1"/>
        <v>4071.4617600000001</v>
      </c>
      <c r="Q15" s="2">
        <f t="shared" si="1"/>
        <v>5089.3272000000006</v>
      </c>
      <c r="R15" s="2">
        <f t="shared" si="1"/>
        <v>5937.5484000000006</v>
      </c>
      <c r="S15" s="32">
        <f t="shared" si="1"/>
        <v>8821.5004800000006</v>
      </c>
    </row>
    <row r="16" spans="2:19" ht="13" x14ac:dyDescent="0.3">
      <c r="B16" s="60">
        <f t="shared" si="2"/>
        <v>20</v>
      </c>
      <c r="C16" s="104">
        <f t="shared" si="0"/>
        <v>753.97440000000006</v>
      </c>
      <c r="D16" s="3">
        <f t="shared" si="0"/>
        <v>942.46800000000007</v>
      </c>
      <c r="E16" s="104">
        <f t="shared" si="0"/>
        <v>1130.9616000000001</v>
      </c>
      <c r="F16" s="3">
        <f t="shared" si="0"/>
        <v>1319.4552000000001</v>
      </c>
      <c r="G16" s="3">
        <f t="shared" si="0"/>
        <v>1507.9488000000001</v>
      </c>
      <c r="H16" s="3">
        <f t="shared" si="0"/>
        <v>1696.4423999999999</v>
      </c>
      <c r="I16" s="3">
        <f t="shared" si="0"/>
        <v>1884.9360000000001</v>
      </c>
      <c r="J16" s="3">
        <f t="shared" si="0"/>
        <v>2073.4295999999999</v>
      </c>
      <c r="K16" s="3">
        <f t="shared" si="0"/>
        <v>2261.9232000000002</v>
      </c>
      <c r="L16" s="3">
        <f t="shared" si="0"/>
        <v>2638.9104000000002</v>
      </c>
      <c r="M16" s="3">
        <f t="shared" si="1"/>
        <v>3015.8976000000002</v>
      </c>
      <c r="N16" s="3">
        <f t="shared" si="1"/>
        <v>3392.8847999999998</v>
      </c>
      <c r="O16" s="3">
        <f t="shared" si="1"/>
        <v>3769.8720000000003</v>
      </c>
      <c r="P16" s="3">
        <f t="shared" si="1"/>
        <v>4523.8464000000004</v>
      </c>
      <c r="Q16" s="3">
        <f t="shared" si="1"/>
        <v>5654.8080000000009</v>
      </c>
      <c r="R16" s="3">
        <f t="shared" si="1"/>
        <v>6597.2760000000007</v>
      </c>
      <c r="S16" s="33">
        <f t="shared" si="1"/>
        <v>9801.6671999999999</v>
      </c>
    </row>
    <row r="17" spans="2:19" ht="13" x14ac:dyDescent="0.3">
      <c r="B17" s="56">
        <f t="shared" si="2"/>
        <v>22</v>
      </c>
      <c r="C17" s="2">
        <f t="shared" ref="C17:L26" si="3">3.14156*C$5*$B17</f>
        <v>829.37184000000002</v>
      </c>
      <c r="D17" s="2">
        <f t="shared" si="3"/>
        <v>1036.7148000000002</v>
      </c>
      <c r="E17" s="2">
        <f t="shared" si="3"/>
        <v>1244.0577599999999</v>
      </c>
      <c r="F17" s="2">
        <f t="shared" si="3"/>
        <v>1451.4007200000001</v>
      </c>
      <c r="G17" s="2">
        <f t="shared" si="3"/>
        <v>1658.74368</v>
      </c>
      <c r="H17" s="2">
        <f t="shared" si="3"/>
        <v>1866.08664</v>
      </c>
      <c r="I17" s="2">
        <f t="shared" si="3"/>
        <v>2073.4296000000004</v>
      </c>
      <c r="J17" s="2">
        <f t="shared" si="3"/>
        <v>2280.7725599999999</v>
      </c>
      <c r="K17" s="2">
        <f t="shared" si="3"/>
        <v>2488.1155199999998</v>
      </c>
      <c r="L17" s="2">
        <f t="shared" si="3"/>
        <v>2902.8014400000002</v>
      </c>
      <c r="M17" s="2">
        <f t="shared" ref="M17:S26" si="4">3.14156*M$5*$B17</f>
        <v>3317.4873600000001</v>
      </c>
      <c r="N17" s="2">
        <f t="shared" si="4"/>
        <v>3732.17328</v>
      </c>
      <c r="O17" s="2">
        <f t="shared" si="4"/>
        <v>4146.8592000000008</v>
      </c>
      <c r="P17" s="2">
        <f t="shared" si="4"/>
        <v>4976.2310399999997</v>
      </c>
      <c r="Q17" s="2">
        <f t="shared" si="4"/>
        <v>6220.2888000000003</v>
      </c>
      <c r="R17" s="2">
        <f t="shared" si="4"/>
        <v>7257.0036000000009</v>
      </c>
      <c r="S17" s="32">
        <f t="shared" si="4"/>
        <v>10781.833920000001</v>
      </c>
    </row>
    <row r="18" spans="2:19" ht="13" x14ac:dyDescent="0.3">
      <c r="B18" s="56">
        <f t="shared" si="2"/>
        <v>24</v>
      </c>
      <c r="C18" s="2">
        <f t="shared" si="3"/>
        <v>904.76927999999998</v>
      </c>
      <c r="D18" s="2">
        <f t="shared" si="3"/>
        <v>1130.9616000000001</v>
      </c>
      <c r="E18" s="2">
        <f t="shared" si="3"/>
        <v>1357.15392</v>
      </c>
      <c r="F18" s="2">
        <f t="shared" si="3"/>
        <v>1583.3462400000003</v>
      </c>
      <c r="G18" s="2">
        <f t="shared" si="3"/>
        <v>1809.53856</v>
      </c>
      <c r="H18" s="2">
        <f t="shared" si="3"/>
        <v>2035.7308800000001</v>
      </c>
      <c r="I18" s="2">
        <f t="shared" si="3"/>
        <v>2261.9232000000002</v>
      </c>
      <c r="J18" s="2">
        <f t="shared" si="3"/>
        <v>2488.1155200000003</v>
      </c>
      <c r="K18" s="2">
        <f t="shared" si="3"/>
        <v>2714.3078399999999</v>
      </c>
      <c r="L18" s="2">
        <f t="shared" si="3"/>
        <v>3166.6924800000006</v>
      </c>
      <c r="M18" s="2">
        <f t="shared" si="4"/>
        <v>3619.0771199999999</v>
      </c>
      <c r="N18" s="2">
        <f t="shared" si="4"/>
        <v>4071.4617600000001</v>
      </c>
      <c r="O18" s="2">
        <f t="shared" si="4"/>
        <v>4523.8464000000004</v>
      </c>
      <c r="P18" s="2">
        <f t="shared" si="4"/>
        <v>5428.6156799999999</v>
      </c>
      <c r="Q18" s="2">
        <f t="shared" si="4"/>
        <v>6785.7696000000005</v>
      </c>
      <c r="R18" s="2">
        <f t="shared" si="4"/>
        <v>7916.7312000000002</v>
      </c>
      <c r="S18" s="32">
        <f t="shared" si="4"/>
        <v>11762.00064</v>
      </c>
    </row>
    <row r="19" spans="2:19" ht="13" x14ac:dyDescent="0.3">
      <c r="B19" s="56">
        <f t="shared" si="2"/>
        <v>26</v>
      </c>
      <c r="C19" s="2">
        <f t="shared" si="3"/>
        <v>980.16672000000005</v>
      </c>
      <c r="D19" s="2">
        <f t="shared" si="3"/>
        <v>1225.2084</v>
      </c>
      <c r="E19" s="2">
        <f t="shared" si="3"/>
        <v>1470.25008</v>
      </c>
      <c r="F19" s="2">
        <f t="shared" si="3"/>
        <v>1715.2917600000003</v>
      </c>
      <c r="G19" s="2">
        <f t="shared" si="3"/>
        <v>1960.3334400000001</v>
      </c>
      <c r="H19" s="2">
        <f t="shared" si="3"/>
        <v>2205.3751200000002</v>
      </c>
      <c r="I19" s="2">
        <f t="shared" si="3"/>
        <v>2450.4168</v>
      </c>
      <c r="J19" s="2">
        <f t="shared" si="3"/>
        <v>2695.4584800000002</v>
      </c>
      <c r="K19" s="2">
        <f t="shared" si="3"/>
        <v>2940.5001600000001</v>
      </c>
      <c r="L19" s="2">
        <f t="shared" si="3"/>
        <v>3430.5835200000006</v>
      </c>
      <c r="M19" s="2">
        <f t="shared" si="4"/>
        <v>3920.6668800000002</v>
      </c>
      <c r="N19" s="2">
        <f t="shared" si="4"/>
        <v>4410.7502400000003</v>
      </c>
      <c r="O19" s="2">
        <f t="shared" si="4"/>
        <v>4900.8335999999999</v>
      </c>
      <c r="P19" s="2">
        <f t="shared" si="4"/>
        <v>5881.0003200000001</v>
      </c>
      <c r="Q19" s="2">
        <f t="shared" si="4"/>
        <v>7351.2504000000008</v>
      </c>
      <c r="R19" s="2">
        <f t="shared" si="4"/>
        <v>8576.4588000000003</v>
      </c>
      <c r="S19" s="32">
        <f t="shared" si="4"/>
        <v>12742.167360000001</v>
      </c>
    </row>
    <row r="20" spans="2:19" ht="13" x14ac:dyDescent="0.3">
      <c r="B20" s="56">
        <f t="shared" si="2"/>
        <v>28</v>
      </c>
      <c r="C20" s="2">
        <f t="shared" si="3"/>
        <v>1055.5641600000001</v>
      </c>
      <c r="D20" s="2">
        <f t="shared" si="3"/>
        <v>1319.4552000000001</v>
      </c>
      <c r="E20" s="2">
        <f t="shared" si="3"/>
        <v>1583.3462399999999</v>
      </c>
      <c r="F20" s="2">
        <f t="shared" si="3"/>
        <v>1847.2372800000003</v>
      </c>
      <c r="G20" s="2">
        <f t="shared" si="3"/>
        <v>2111.1283200000003</v>
      </c>
      <c r="H20" s="2">
        <f t="shared" si="3"/>
        <v>2375.0193599999998</v>
      </c>
      <c r="I20" s="2">
        <f t="shared" si="3"/>
        <v>2638.9104000000002</v>
      </c>
      <c r="J20" s="2">
        <f t="shared" si="3"/>
        <v>2902.8014400000002</v>
      </c>
      <c r="K20" s="2">
        <f t="shared" si="3"/>
        <v>3166.6924799999997</v>
      </c>
      <c r="L20" s="2">
        <f t="shared" si="3"/>
        <v>3694.4745600000006</v>
      </c>
      <c r="M20" s="2">
        <f t="shared" si="4"/>
        <v>4222.2566400000005</v>
      </c>
      <c r="N20" s="2">
        <f t="shared" si="4"/>
        <v>4750.0387199999996</v>
      </c>
      <c r="O20" s="2">
        <f t="shared" si="4"/>
        <v>5277.8208000000004</v>
      </c>
      <c r="P20" s="2">
        <f t="shared" si="4"/>
        <v>6333.3849599999994</v>
      </c>
      <c r="Q20" s="2">
        <f t="shared" si="4"/>
        <v>7916.7312000000002</v>
      </c>
      <c r="R20" s="2">
        <f t="shared" si="4"/>
        <v>9236.1864000000005</v>
      </c>
      <c r="S20" s="32">
        <f t="shared" si="4"/>
        <v>13722.334080000001</v>
      </c>
    </row>
    <row r="21" spans="2:19" ht="13" x14ac:dyDescent="0.3">
      <c r="B21" s="60">
        <f t="shared" si="2"/>
        <v>30</v>
      </c>
      <c r="C21" s="104">
        <f t="shared" si="3"/>
        <v>1130.9616000000001</v>
      </c>
      <c r="D21" s="3">
        <f t="shared" si="3"/>
        <v>1413.7020000000002</v>
      </c>
      <c r="E21" s="104">
        <f t="shared" si="3"/>
        <v>1696.4423999999999</v>
      </c>
      <c r="F21" s="3">
        <f t="shared" si="3"/>
        <v>1979.1828000000003</v>
      </c>
      <c r="G21" s="3">
        <f t="shared" si="3"/>
        <v>2261.9232000000002</v>
      </c>
      <c r="H21" s="3">
        <f t="shared" si="3"/>
        <v>2544.6635999999999</v>
      </c>
      <c r="I21" s="3">
        <f t="shared" si="3"/>
        <v>2827.4040000000005</v>
      </c>
      <c r="J21" s="3">
        <f t="shared" si="3"/>
        <v>3110.1444000000001</v>
      </c>
      <c r="K21" s="3">
        <f t="shared" si="3"/>
        <v>3392.8847999999998</v>
      </c>
      <c r="L21" s="3">
        <f t="shared" si="3"/>
        <v>3958.3656000000005</v>
      </c>
      <c r="M21" s="3">
        <f t="shared" si="4"/>
        <v>4523.8464000000004</v>
      </c>
      <c r="N21" s="3">
        <f t="shared" si="4"/>
        <v>5089.3271999999997</v>
      </c>
      <c r="O21" s="3">
        <f t="shared" si="4"/>
        <v>5654.8080000000009</v>
      </c>
      <c r="P21" s="3">
        <f t="shared" si="4"/>
        <v>6785.7695999999996</v>
      </c>
      <c r="Q21" s="3">
        <f t="shared" si="4"/>
        <v>8482.2120000000014</v>
      </c>
      <c r="R21" s="3">
        <f t="shared" si="4"/>
        <v>9895.9140000000007</v>
      </c>
      <c r="S21" s="33">
        <f t="shared" si="4"/>
        <v>14702.500800000002</v>
      </c>
    </row>
    <row r="22" spans="2:19" ht="13" x14ac:dyDescent="0.3">
      <c r="B22" s="56">
        <f t="shared" si="2"/>
        <v>32</v>
      </c>
      <c r="C22" s="45">
        <f t="shared" si="3"/>
        <v>1206.35904</v>
      </c>
      <c r="D22" s="45">
        <f t="shared" si="3"/>
        <v>1507.9488000000001</v>
      </c>
      <c r="E22" s="45">
        <f t="shared" si="3"/>
        <v>1809.53856</v>
      </c>
      <c r="F22" s="45">
        <f t="shared" si="3"/>
        <v>2111.1283200000003</v>
      </c>
      <c r="G22" s="2">
        <f t="shared" si="3"/>
        <v>2412.7180800000001</v>
      </c>
      <c r="H22" s="2">
        <f t="shared" si="3"/>
        <v>2714.3078399999999</v>
      </c>
      <c r="I22" s="2">
        <f t="shared" si="3"/>
        <v>3015.8976000000002</v>
      </c>
      <c r="J22" s="2">
        <f t="shared" si="3"/>
        <v>3317.4873600000001</v>
      </c>
      <c r="K22" s="2">
        <f t="shared" si="3"/>
        <v>3619.0771199999999</v>
      </c>
      <c r="L22" s="2">
        <f t="shared" si="3"/>
        <v>4222.2566400000005</v>
      </c>
      <c r="M22" s="2">
        <f t="shared" si="4"/>
        <v>4825.4361600000002</v>
      </c>
      <c r="N22" s="2">
        <f t="shared" si="4"/>
        <v>5428.6156799999999</v>
      </c>
      <c r="O22" s="2">
        <f t="shared" si="4"/>
        <v>6031.7952000000005</v>
      </c>
      <c r="P22" s="2">
        <f t="shared" si="4"/>
        <v>7238.1542399999998</v>
      </c>
      <c r="Q22" s="2">
        <f t="shared" si="4"/>
        <v>9047.6928000000007</v>
      </c>
      <c r="R22" s="2">
        <f t="shared" si="4"/>
        <v>10555.641600000001</v>
      </c>
      <c r="S22" s="32">
        <f t="shared" si="4"/>
        <v>15682.667520000001</v>
      </c>
    </row>
    <row r="23" spans="2:19" ht="13" x14ac:dyDescent="0.3">
      <c r="B23" s="56">
        <f t="shared" si="2"/>
        <v>34</v>
      </c>
      <c r="C23" s="45">
        <f t="shared" si="3"/>
        <v>1281.75648</v>
      </c>
      <c r="D23" s="45">
        <f t="shared" si="3"/>
        <v>1602.1956</v>
      </c>
      <c r="E23" s="45">
        <f t="shared" si="3"/>
        <v>1922.63472</v>
      </c>
      <c r="F23" s="45">
        <f t="shared" si="3"/>
        <v>2243.0738400000005</v>
      </c>
      <c r="G23" s="2">
        <f t="shared" si="3"/>
        <v>2563.51296</v>
      </c>
      <c r="H23" s="2">
        <f t="shared" si="3"/>
        <v>2883.95208</v>
      </c>
      <c r="I23" s="2">
        <f t="shared" si="3"/>
        <v>3204.3912</v>
      </c>
      <c r="J23" s="2">
        <f t="shared" si="3"/>
        <v>3524.83032</v>
      </c>
      <c r="K23" s="2">
        <f t="shared" si="3"/>
        <v>3845.26944</v>
      </c>
      <c r="L23" s="2">
        <f t="shared" si="3"/>
        <v>4486.1476800000009</v>
      </c>
      <c r="M23" s="2">
        <f t="shared" si="4"/>
        <v>5127.02592</v>
      </c>
      <c r="N23" s="2">
        <f t="shared" si="4"/>
        <v>5767.90416</v>
      </c>
      <c r="O23" s="2">
        <f t="shared" si="4"/>
        <v>6408.7824000000001</v>
      </c>
      <c r="P23" s="2">
        <f t="shared" si="4"/>
        <v>7690.5388800000001</v>
      </c>
      <c r="Q23" s="2">
        <f t="shared" si="4"/>
        <v>9613.1736000000001</v>
      </c>
      <c r="R23" s="2">
        <f t="shared" si="4"/>
        <v>11215.369200000001</v>
      </c>
      <c r="S23" s="32">
        <f t="shared" si="4"/>
        <v>16662.83424</v>
      </c>
    </row>
    <row r="24" spans="2:19" ht="13" x14ac:dyDescent="0.3">
      <c r="B24" s="56">
        <f t="shared" si="2"/>
        <v>36</v>
      </c>
      <c r="C24" s="45">
        <f t="shared" si="3"/>
        <v>1357.15392</v>
      </c>
      <c r="D24" s="45">
        <f t="shared" si="3"/>
        <v>1696.4424000000001</v>
      </c>
      <c r="E24" s="45">
        <f t="shared" si="3"/>
        <v>2035.7308800000001</v>
      </c>
      <c r="F24" s="45">
        <f t="shared" si="3"/>
        <v>2375.0193600000002</v>
      </c>
      <c r="G24" s="45">
        <f t="shared" si="3"/>
        <v>2714.3078399999999</v>
      </c>
      <c r="H24" s="45">
        <f t="shared" si="3"/>
        <v>3053.5963200000001</v>
      </c>
      <c r="I24" s="45">
        <f t="shared" si="3"/>
        <v>3392.8848000000003</v>
      </c>
      <c r="J24" s="45">
        <f t="shared" si="3"/>
        <v>3732.17328</v>
      </c>
      <c r="K24" s="45">
        <f t="shared" si="3"/>
        <v>4071.4617600000001</v>
      </c>
      <c r="L24" s="45">
        <f t="shared" si="3"/>
        <v>4750.0387200000005</v>
      </c>
      <c r="M24" s="45">
        <f t="shared" si="4"/>
        <v>5428.6156799999999</v>
      </c>
      <c r="N24" s="45">
        <f t="shared" si="4"/>
        <v>6107.1926400000002</v>
      </c>
      <c r="O24" s="2">
        <f t="shared" si="4"/>
        <v>6785.7696000000005</v>
      </c>
      <c r="P24" s="2">
        <f t="shared" si="4"/>
        <v>8142.9235200000003</v>
      </c>
      <c r="Q24" s="2">
        <f t="shared" si="4"/>
        <v>10178.654400000001</v>
      </c>
      <c r="R24" s="2">
        <f t="shared" si="4"/>
        <v>11875.096800000001</v>
      </c>
      <c r="S24" s="32">
        <f t="shared" si="4"/>
        <v>17643.000960000001</v>
      </c>
    </row>
    <row r="25" spans="2:19" ht="13" x14ac:dyDescent="0.3">
      <c r="B25" s="56">
        <f t="shared" si="2"/>
        <v>38</v>
      </c>
      <c r="C25" s="45">
        <f t="shared" si="3"/>
        <v>1432.5513600000002</v>
      </c>
      <c r="D25" s="45">
        <f t="shared" si="3"/>
        <v>1790.6892000000003</v>
      </c>
      <c r="E25" s="45">
        <f t="shared" si="3"/>
        <v>2148.8270400000001</v>
      </c>
      <c r="F25" s="45">
        <f t="shared" si="3"/>
        <v>2506.9648800000004</v>
      </c>
      <c r="G25" s="45">
        <f t="shared" si="3"/>
        <v>2865.1027200000003</v>
      </c>
      <c r="H25" s="45">
        <f t="shared" si="3"/>
        <v>3223.2405599999997</v>
      </c>
      <c r="I25" s="45">
        <f t="shared" si="3"/>
        <v>3581.3784000000005</v>
      </c>
      <c r="J25" s="45">
        <f t="shared" si="3"/>
        <v>3939.5162399999999</v>
      </c>
      <c r="K25" s="45">
        <f t="shared" si="3"/>
        <v>4297.6540800000002</v>
      </c>
      <c r="L25" s="45">
        <f t="shared" si="3"/>
        <v>5013.9297600000009</v>
      </c>
      <c r="M25" s="45">
        <f t="shared" si="4"/>
        <v>5730.2054400000006</v>
      </c>
      <c r="N25" s="45">
        <f t="shared" si="4"/>
        <v>6446.4811199999995</v>
      </c>
      <c r="O25" s="2">
        <f t="shared" si="4"/>
        <v>7162.756800000001</v>
      </c>
      <c r="P25" s="2">
        <f t="shared" si="4"/>
        <v>8595.3081600000005</v>
      </c>
      <c r="Q25" s="2">
        <f t="shared" si="4"/>
        <v>10744.135200000001</v>
      </c>
      <c r="R25" s="2">
        <f t="shared" si="4"/>
        <v>12534.824400000001</v>
      </c>
      <c r="S25" s="32">
        <f t="shared" si="4"/>
        <v>18623.167680000002</v>
      </c>
    </row>
    <row r="26" spans="2:19" ht="13" x14ac:dyDescent="0.3">
      <c r="B26" s="60">
        <f t="shared" si="2"/>
        <v>40</v>
      </c>
      <c r="C26" s="165">
        <f t="shared" si="3"/>
        <v>1507.9488000000001</v>
      </c>
      <c r="D26" s="166">
        <f t="shared" si="3"/>
        <v>1884.9360000000001</v>
      </c>
      <c r="E26" s="165">
        <f t="shared" si="3"/>
        <v>2261.9232000000002</v>
      </c>
      <c r="F26" s="166">
        <f t="shared" si="3"/>
        <v>2638.9104000000002</v>
      </c>
      <c r="G26" s="166">
        <f t="shared" si="3"/>
        <v>3015.8976000000002</v>
      </c>
      <c r="H26" s="166">
        <f t="shared" si="3"/>
        <v>3392.8847999999998</v>
      </c>
      <c r="I26" s="166">
        <f t="shared" si="3"/>
        <v>3769.8720000000003</v>
      </c>
      <c r="J26" s="166">
        <f t="shared" si="3"/>
        <v>4146.8591999999999</v>
      </c>
      <c r="K26" s="166">
        <f t="shared" si="3"/>
        <v>4523.8464000000004</v>
      </c>
      <c r="L26" s="166">
        <f t="shared" si="3"/>
        <v>5277.8208000000004</v>
      </c>
      <c r="M26" s="166">
        <f t="shared" si="4"/>
        <v>6031.7952000000005</v>
      </c>
      <c r="N26" s="166">
        <f t="shared" si="4"/>
        <v>6785.7695999999996</v>
      </c>
      <c r="O26" s="3">
        <f t="shared" si="4"/>
        <v>7539.7440000000006</v>
      </c>
      <c r="P26" s="3">
        <f t="shared" si="4"/>
        <v>9047.6928000000007</v>
      </c>
      <c r="Q26" s="3">
        <f t="shared" si="4"/>
        <v>11309.616000000002</v>
      </c>
      <c r="R26" s="3">
        <f t="shared" si="4"/>
        <v>13194.552000000001</v>
      </c>
      <c r="S26" s="33">
        <f t="shared" si="4"/>
        <v>19603.3344</v>
      </c>
    </row>
    <row r="27" spans="2:19" ht="13" x14ac:dyDescent="0.3">
      <c r="B27" s="56">
        <f t="shared" ref="B27:B46" si="5">B26+2</f>
        <v>42</v>
      </c>
      <c r="C27" s="45">
        <f t="shared" ref="C27:L36" si="6">3.14156*C$5*$B27</f>
        <v>1583.3462400000001</v>
      </c>
      <c r="D27" s="45">
        <f t="shared" si="6"/>
        <v>1979.1828</v>
      </c>
      <c r="E27" s="45">
        <f t="shared" si="6"/>
        <v>2375.0193599999998</v>
      </c>
      <c r="F27" s="45">
        <f t="shared" si="6"/>
        <v>2770.8559200000004</v>
      </c>
      <c r="G27" s="45">
        <f t="shared" si="6"/>
        <v>3166.6924800000002</v>
      </c>
      <c r="H27" s="45">
        <f t="shared" si="6"/>
        <v>3562.5290399999999</v>
      </c>
      <c r="I27" s="45">
        <f t="shared" si="6"/>
        <v>3958.3656000000001</v>
      </c>
      <c r="J27" s="45">
        <f t="shared" si="6"/>
        <v>4354.2021599999998</v>
      </c>
      <c r="K27" s="45">
        <f t="shared" si="6"/>
        <v>4750.0387199999996</v>
      </c>
      <c r="L27" s="45">
        <f t="shared" si="6"/>
        <v>5541.7118400000008</v>
      </c>
      <c r="M27" s="45">
        <f t="shared" ref="M27:S36" si="7">3.14156*M$5*$B27</f>
        <v>6333.3849600000003</v>
      </c>
      <c r="N27" s="45">
        <f t="shared" si="7"/>
        <v>7125.0580799999998</v>
      </c>
      <c r="O27" s="2">
        <f t="shared" si="7"/>
        <v>7916.7312000000002</v>
      </c>
      <c r="P27" s="2">
        <f t="shared" si="7"/>
        <v>9500.0774399999991</v>
      </c>
      <c r="Q27" s="2">
        <f t="shared" si="7"/>
        <v>11875.096800000001</v>
      </c>
      <c r="R27" s="2">
        <f t="shared" si="7"/>
        <v>13854.279600000002</v>
      </c>
      <c r="S27" s="32">
        <f t="shared" si="7"/>
        <v>20583.501120000001</v>
      </c>
    </row>
    <row r="28" spans="2:19" ht="13" x14ac:dyDescent="0.3">
      <c r="B28" s="56">
        <f t="shared" si="5"/>
        <v>44</v>
      </c>
      <c r="C28" s="45">
        <f t="shared" si="6"/>
        <v>1658.74368</v>
      </c>
      <c r="D28" s="45">
        <f t="shared" si="6"/>
        <v>2073.4296000000004</v>
      </c>
      <c r="E28" s="45">
        <f t="shared" si="6"/>
        <v>2488.1155199999998</v>
      </c>
      <c r="F28" s="45">
        <f t="shared" si="6"/>
        <v>2902.8014400000002</v>
      </c>
      <c r="G28" s="45">
        <f t="shared" si="6"/>
        <v>3317.4873600000001</v>
      </c>
      <c r="H28" s="45">
        <f t="shared" si="6"/>
        <v>3732.17328</v>
      </c>
      <c r="I28" s="45">
        <f t="shared" si="6"/>
        <v>4146.8592000000008</v>
      </c>
      <c r="J28" s="45">
        <f t="shared" si="6"/>
        <v>4561.5451199999998</v>
      </c>
      <c r="K28" s="45">
        <f t="shared" si="6"/>
        <v>4976.2310399999997</v>
      </c>
      <c r="L28" s="45">
        <f t="shared" si="6"/>
        <v>5805.6028800000004</v>
      </c>
      <c r="M28" s="45">
        <f t="shared" si="7"/>
        <v>6634.9747200000002</v>
      </c>
      <c r="N28" s="45">
        <f t="shared" si="7"/>
        <v>7464.34656</v>
      </c>
      <c r="O28" s="2">
        <f t="shared" si="7"/>
        <v>8293.7184000000016</v>
      </c>
      <c r="P28" s="2">
        <f t="shared" si="7"/>
        <v>9952.4620799999993</v>
      </c>
      <c r="Q28" s="2">
        <f t="shared" si="7"/>
        <v>12440.577600000001</v>
      </c>
      <c r="R28" s="2">
        <f t="shared" si="7"/>
        <v>14514.007200000002</v>
      </c>
      <c r="S28" s="32">
        <f t="shared" si="7"/>
        <v>21563.667840000002</v>
      </c>
    </row>
    <row r="29" spans="2:19" ht="13" x14ac:dyDescent="0.3">
      <c r="B29" s="56">
        <f t="shared" si="5"/>
        <v>46</v>
      </c>
      <c r="C29" s="45">
        <f t="shared" si="6"/>
        <v>1734.14112</v>
      </c>
      <c r="D29" s="45">
        <f t="shared" si="6"/>
        <v>2167.6764000000003</v>
      </c>
      <c r="E29" s="45">
        <f t="shared" si="6"/>
        <v>2601.2116799999999</v>
      </c>
      <c r="F29" s="45">
        <f t="shared" si="6"/>
        <v>3034.7469600000004</v>
      </c>
      <c r="G29" s="45">
        <f t="shared" si="6"/>
        <v>3468.28224</v>
      </c>
      <c r="H29" s="45">
        <f t="shared" si="6"/>
        <v>3901.8175200000001</v>
      </c>
      <c r="I29" s="45">
        <f t="shared" si="6"/>
        <v>4335.3528000000006</v>
      </c>
      <c r="J29" s="45">
        <f t="shared" si="6"/>
        <v>4768.8880799999997</v>
      </c>
      <c r="K29" s="45">
        <f t="shared" si="6"/>
        <v>5202.4233599999998</v>
      </c>
      <c r="L29" s="45">
        <f t="shared" si="6"/>
        <v>6069.4939200000008</v>
      </c>
      <c r="M29" s="45">
        <f t="shared" si="7"/>
        <v>6936.56448</v>
      </c>
      <c r="N29" s="45">
        <f t="shared" si="7"/>
        <v>7803.6350400000001</v>
      </c>
      <c r="O29" s="2">
        <f t="shared" si="7"/>
        <v>8670.7056000000011</v>
      </c>
      <c r="P29" s="2">
        <f t="shared" si="7"/>
        <v>10404.84672</v>
      </c>
      <c r="Q29" s="2">
        <f t="shared" si="7"/>
        <v>13006.058400000002</v>
      </c>
      <c r="R29" s="2">
        <f t="shared" si="7"/>
        <v>15173.734800000002</v>
      </c>
      <c r="S29" s="32">
        <f t="shared" si="7"/>
        <v>22543.834560000003</v>
      </c>
    </row>
    <row r="30" spans="2:19" ht="13" x14ac:dyDescent="0.3">
      <c r="B30" s="56">
        <f t="shared" si="5"/>
        <v>48</v>
      </c>
      <c r="C30" s="45">
        <f t="shared" si="6"/>
        <v>1809.53856</v>
      </c>
      <c r="D30" s="45">
        <f t="shared" si="6"/>
        <v>2261.9232000000002</v>
      </c>
      <c r="E30" s="45">
        <f t="shared" si="6"/>
        <v>2714.3078399999999</v>
      </c>
      <c r="F30" s="45">
        <f t="shared" si="6"/>
        <v>3166.6924800000006</v>
      </c>
      <c r="G30" s="45">
        <f t="shared" si="6"/>
        <v>3619.0771199999999</v>
      </c>
      <c r="H30" s="45">
        <f t="shared" si="6"/>
        <v>4071.4617600000001</v>
      </c>
      <c r="I30" s="45">
        <f t="shared" si="6"/>
        <v>4523.8464000000004</v>
      </c>
      <c r="J30" s="45">
        <f t="shared" si="6"/>
        <v>4976.2310400000006</v>
      </c>
      <c r="K30" s="45">
        <f t="shared" si="6"/>
        <v>5428.6156799999999</v>
      </c>
      <c r="L30" s="45">
        <f t="shared" si="6"/>
        <v>6333.3849600000012</v>
      </c>
      <c r="M30" s="45">
        <f t="shared" si="7"/>
        <v>7238.1542399999998</v>
      </c>
      <c r="N30" s="45">
        <f t="shared" si="7"/>
        <v>8142.9235200000003</v>
      </c>
      <c r="O30" s="2">
        <f t="shared" si="7"/>
        <v>9047.6928000000007</v>
      </c>
      <c r="P30" s="2">
        <f t="shared" si="7"/>
        <v>10857.23136</v>
      </c>
      <c r="Q30" s="2">
        <f t="shared" si="7"/>
        <v>13571.539200000001</v>
      </c>
      <c r="R30" s="2">
        <f t="shared" si="7"/>
        <v>15833.4624</v>
      </c>
      <c r="S30" s="32">
        <f t="shared" si="7"/>
        <v>23524.00128</v>
      </c>
    </row>
    <row r="31" spans="2:19" ht="13" x14ac:dyDescent="0.3">
      <c r="B31" s="60">
        <f t="shared" si="5"/>
        <v>50</v>
      </c>
      <c r="C31" s="163">
        <f t="shared" si="6"/>
        <v>1884.9360000000001</v>
      </c>
      <c r="D31" s="161">
        <f t="shared" si="6"/>
        <v>2356.17</v>
      </c>
      <c r="E31" s="163">
        <f t="shared" si="6"/>
        <v>2827.404</v>
      </c>
      <c r="F31" s="161">
        <f t="shared" si="6"/>
        <v>3298.6380000000004</v>
      </c>
      <c r="G31" s="161">
        <f t="shared" si="6"/>
        <v>3769.8720000000003</v>
      </c>
      <c r="H31" s="161">
        <f t="shared" si="6"/>
        <v>4241.1059999999998</v>
      </c>
      <c r="I31" s="166">
        <f t="shared" si="6"/>
        <v>4712.34</v>
      </c>
      <c r="J31" s="166">
        <f t="shared" si="6"/>
        <v>5183.5740000000005</v>
      </c>
      <c r="K31" s="166">
        <f t="shared" si="6"/>
        <v>5654.808</v>
      </c>
      <c r="L31" s="166">
        <f t="shared" si="6"/>
        <v>6597.2760000000007</v>
      </c>
      <c r="M31" s="166">
        <f t="shared" si="7"/>
        <v>7539.7440000000006</v>
      </c>
      <c r="N31" s="166">
        <f t="shared" si="7"/>
        <v>8482.2119999999995</v>
      </c>
      <c r="O31" s="3">
        <f t="shared" si="7"/>
        <v>9424.68</v>
      </c>
      <c r="P31" s="3">
        <f t="shared" si="7"/>
        <v>11309.616</v>
      </c>
      <c r="Q31" s="3">
        <f t="shared" si="7"/>
        <v>14137.02</v>
      </c>
      <c r="R31" s="3">
        <f t="shared" si="7"/>
        <v>16493.190000000002</v>
      </c>
      <c r="S31" s="33">
        <f t="shared" si="7"/>
        <v>24504.168000000001</v>
      </c>
    </row>
    <row r="32" spans="2:19" ht="13" x14ac:dyDescent="0.3">
      <c r="B32" s="56">
        <f t="shared" si="5"/>
        <v>52</v>
      </c>
      <c r="C32" s="160">
        <f t="shared" si="6"/>
        <v>1960.3334400000001</v>
      </c>
      <c r="D32" s="160">
        <f t="shared" si="6"/>
        <v>2450.4168</v>
      </c>
      <c r="E32" s="160">
        <f t="shared" si="6"/>
        <v>2940.5001600000001</v>
      </c>
      <c r="F32" s="160">
        <f t="shared" si="6"/>
        <v>3430.5835200000006</v>
      </c>
      <c r="G32" s="160">
        <f t="shared" si="6"/>
        <v>3920.6668800000002</v>
      </c>
      <c r="H32" s="160">
        <f t="shared" si="6"/>
        <v>4410.7502400000003</v>
      </c>
      <c r="I32" s="45">
        <f t="shared" si="6"/>
        <v>4900.8335999999999</v>
      </c>
      <c r="J32" s="45">
        <f t="shared" si="6"/>
        <v>5390.9169600000005</v>
      </c>
      <c r="K32" s="45">
        <f t="shared" si="6"/>
        <v>5881.0003200000001</v>
      </c>
      <c r="L32" s="45">
        <f t="shared" si="6"/>
        <v>6861.1670400000012</v>
      </c>
      <c r="M32" s="45">
        <f t="shared" si="7"/>
        <v>7841.3337600000004</v>
      </c>
      <c r="N32" s="45">
        <f t="shared" si="7"/>
        <v>8821.5004800000006</v>
      </c>
      <c r="O32" s="2">
        <f t="shared" si="7"/>
        <v>9801.6671999999999</v>
      </c>
      <c r="P32" s="2">
        <f t="shared" si="7"/>
        <v>11762.00064</v>
      </c>
      <c r="Q32" s="2">
        <f t="shared" si="7"/>
        <v>14702.500800000002</v>
      </c>
      <c r="R32" s="2">
        <f t="shared" si="7"/>
        <v>17152.917600000001</v>
      </c>
      <c r="S32" s="32">
        <f t="shared" si="7"/>
        <v>25484.334720000003</v>
      </c>
    </row>
    <row r="33" spans="2:19" ht="13" x14ac:dyDescent="0.3">
      <c r="B33" s="56">
        <f t="shared" si="5"/>
        <v>54</v>
      </c>
      <c r="C33" s="160">
        <f t="shared" si="6"/>
        <v>2035.7308800000001</v>
      </c>
      <c r="D33" s="160">
        <f t="shared" si="6"/>
        <v>2544.6636000000003</v>
      </c>
      <c r="E33" s="160">
        <f t="shared" si="6"/>
        <v>3053.5963200000001</v>
      </c>
      <c r="F33" s="160">
        <f t="shared" si="6"/>
        <v>3562.5290400000004</v>
      </c>
      <c r="G33" s="160">
        <f t="shared" si="6"/>
        <v>4071.4617600000001</v>
      </c>
      <c r="H33" s="160">
        <f t="shared" si="6"/>
        <v>4580.3944799999999</v>
      </c>
      <c r="I33" s="45">
        <f t="shared" si="6"/>
        <v>5089.3272000000006</v>
      </c>
      <c r="J33" s="45">
        <f t="shared" si="6"/>
        <v>5598.2599200000004</v>
      </c>
      <c r="K33" s="45">
        <f t="shared" si="6"/>
        <v>6107.1926400000002</v>
      </c>
      <c r="L33" s="45">
        <f t="shared" si="6"/>
        <v>7125.0580800000007</v>
      </c>
      <c r="M33" s="45">
        <f t="shared" si="7"/>
        <v>8142.9235200000003</v>
      </c>
      <c r="N33" s="45">
        <f t="shared" si="7"/>
        <v>9160.7889599999999</v>
      </c>
      <c r="O33" s="2">
        <f t="shared" si="7"/>
        <v>10178.654400000001</v>
      </c>
      <c r="P33" s="2">
        <f t="shared" si="7"/>
        <v>12214.38528</v>
      </c>
      <c r="Q33" s="2">
        <f t="shared" si="7"/>
        <v>15267.981600000001</v>
      </c>
      <c r="R33" s="2">
        <f t="shared" si="7"/>
        <v>17812.645200000003</v>
      </c>
      <c r="S33" s="32">
        <f t="shared" si="7"/>
        <v>26464.50144</v>
      </c>
    </row>
    <row r="34" spans="2:19" ht="13" x14ac:dyDescent="0.3">
      <c r="B34" s="56">
        <f t="shared" si="5"/>
        <v>56</v>
      </c>
      <c r="C34" s="160">
        <f t="shared" si="6"/>
        <v>2111.1283200000003</v>
      </c>
      <c r="D34" s="160">
        <f t="shared" si="6"/>
        <v>2638.9104000000002</v>
      </c>
      <c r="E34" s="160">
        <f t="shared" si="6"/>
        <v>3166.6924799999997</v>
      </c>
      <c r="F34" s="160">
        <f t="shared" si="6"/>
        <v>3694.4745600000006</v>
      </c>
      <c r="G34" s="160">
        <f t="shared" si="6"/>
        <v>4222.2566400000005</v>
      </c>
      <c r="H34" s="160">
        <f t="shared" si="6"/>
        <v>4750.0387199999996</v>
      </c>
      <c r="I34" s="45">
        <f t="shared" si="6"/>
        <v>5277.8208000000004</v>
      </c>
      <c r="J34" s="45">
        <f t="shared" si="6"/>
        <v>5805.6028800000004</v>
      </c>
      <c r="K34" s="45">
        <f t="shared" si="6"/>
        <v>6333.3849599999994</v>
      </c>
      <c r="L34" s="45">
        <f t="shared" si="6"/>
        <v>7388.9491200000011</v>
      </c>
      <c r="M34" s="45">
        <f t="shared" si="7"/>
        <v>8444.513280000001</v>
      </c>
      <c r="N34" s="45">
        <f t="shared" si="7"/>
        <v>9500.0774399999991</v>
      </c>
      <c r="O34" s="2">
        <f t="shared" si="7"/>
        <v>10555.641600000001</v>
      </c>
      <c r="P34" s="2">
        <f t="shared" si="7"/>
        <v>12666.769919999999</v>
      </c>
      <c r="Q34" s="2">
        <f t="shared" si="7"/>
        <v>15833.4624</v>
      </c>
      <c r="R34" s="2">
        <f t="shared" si="7"/>
        <v>18472.372800000001</v>
      </c>
      <c r="S34" s="32">
        <f t="shared" si="7"/>
        <v>27444.668160000001</v>
      </c>
    </row>
    <row r="35" spans="2:19" ht="13" x14ac:dyDescent="0.3">
      <c r="B35" s="56">
        <f t="shared" si="5"/>
        <v>58</v>
      </c>
      <c r="C35" s="160">
        <f t="shared" si="6"/>
        <v>2186.52576</v>
      </c>
      <c r="D35" s="160">
        <f t="shared" si="6"/>
        <v>2733.1572000000001</v>
      </c>
      <c r="E35" s="160">
        <f t="shared" si="6"/>
        <v>3279.7886399999998</v>
      </c>
      <c r="F35" s="160">
        <f t="shared" si="6"/>
        <v>3826.4200800000003</v>
      </c>
      <c r="G35" s="160">
        <f t="shared" si="6"/>
        <v>4373.05152</v>
      </c>
      <c r="H35" s="160">
        <f t="shared" si="6"/>
        <v>4919.6829600000001</v>
      </c>
      <c r="I35" s="45">
        <f t="shared" si="6"/>
        <v>5466.3144000000002</v>
      </c>
      <c r="J35" s="45">
        <f t="shared" si="6"/>
        <v>6012.9458400000003</v>
      </c>
      <c r="K35" s="45">
        <f t="shared" si="6"/>
        <v>6559.5772799999995</v>
      </c>
      <c r="L35" s="45">
        <f t="shared" si="6"/>
        <v>7652.8401600000007</v>
      </c>
      <c r="M35" s="45">
        <f t="shared" si="7"/>
        <v>8746.10304</v>
      </c>
      <c r="N35" s="45">
        <f t="shared" si="7"/>
        <v>9839.3659200000002</v>
      </c>
      <c r="O35" s="2">
        <f t="shared" si="7"/>
        <v>10932.6288</v>
      </c>
      <c r="P35" s="2">
        <f t="shared" si="7"/>
        <v>13119.154559999999</v>
      </c>
      <c r="Q35" s="2">
        <f t="shared" si="7"/>
        <v>16398.943200000002</v>
      </c>
      <c r="R35" s="2">
        <f t="shared" si="7"/>
        <v>19132.100400000003</v>
      </c>
      <c r="S35" s="32">
        <f t="shared" si="7"/>
        <v>28424.834880000002</v>
      </c>
    </row>
    <row r="36" spans="2:19" ht="13" x14ac:dyDescent="0.3">
      <c r="B36" s="60">
        <f t="shared" si="5"/>
        <v>60</v>
      </c>
      <c r="C36" s="163">
        <f t="shared" si="6"/>
        <v>2261.9232000000002</v>
      </c>
      <c r="D36" s="161">
        <f t="shared" si="6"/>
        <v>2827.4040000000005</v>
      </c>
      <c r="E36" s="163">
        <f t="shared" si="6"/>
        <v>3392.8847999999998</v>
      </c>
      <c r="F36" s="161">
        <f t="shared" si="6"/>
        <v>3958.3656000000005</v>
      </c>
      <c r="G36" s="161">
        <f t="shared" si="6"/>
        <v>4523.8464000000004</v>
      </c>
      <c r="H36" s="161">
        <f t="shared" si="6"/>
        <v>5089.3271999999997</v>
      </c>
      <c r="I36" s="166">
        <f t="shared" si="6"/>
        <v>5654.8080000000009</v>
      </c>
      <c r="J36" s="166">
        <f t="shared" si="6"/>
        <v>6220.2888000000003</v>
      </c>
      <c r="K36" s="166">
        <f t="shared" si="6"/>
        <v>6785.7695999999996</v>
      </c>
      <c r="L36" s="166">
        <f t="shared" si="6"/>
        <v>7916.7312000000011</v>
      </c>
      <c r="M36" s="166">
        <f t="shared" si="7"/>
        <v>9047.6928000000007</v>
      </c>
      <c r="N36" s="166">
        <f t="shared" si="7"/>
        <v>10178.654399999999</v>
      </c>
      <c r="O36" s="3">
        <f t="shared" si="7"/>
        <v>11309.616000000002</v>
      </c>
      <c r="P36" s="3">
        <f t="shared" si="7"/>
        <v>13571.539199999999</v>
      </c>
      <c r="Q36" s="3">
        <f t="shared" si="7"/>
        <v>16964.424000000003</v>
      </c>
      <c r="R36" s="3">
        <f t="shared" si="7"/>
        <v>19791.828000000001</v>
      </c>
      <c r="S36" s="33">
        <f t="shared" si="7"/>
        <v>29405.001600000003</v>
      </c>
    </row>
    <row r="37" spans="2:19" ht="13" x14ac:dyDescent="0.3">
      <c r="B37" s="56">
        <f t="shared" si="5"/>
        <v>62</v>
      </c>
      <c r="C37" s="170">
        <f t="shared" ref="C37:L46" si="8">3.14156*C$5*$B37</f>
        <v>2337.3206399999999</v>
      </c>
      <c r="D37" s="170">
        <f t="shared" si="8"/>
        <v>2921.6508000000003</v>
      </c>
      <c r="E37" s="170">
        <f t="shared" si="8"/>
        <v>3505.9809599999999</v>
      </c>
      <c r="F37" s="170">
        <f t="shared" si="8"/>
        <v>4090.3111200000003</v>
      </c>
      <c r="G37" s="170">
        <f t="shared" si="8"/>
        <v>4674.6412799999998</v>
      </c>
      <c r="H37" s="170">
        <f t="shared" si="8"/>
        <v>5258.9714400000003</v>
      </c>
      <c r="I37" s="45">
        <f t="shared" si="8"/>
        <v>5843.3016000000007</v>
      </c>
      <c r="J37" s="45">
        <f t="shared" si="8"/>
        <v>6427.6317600000002</v>
      </c>
      <c r="K37" s="45">
        <f t="shared" si="8"/>
        <v>7011.9619199999997</v>
      </c>
      <c r="L37" s="45">
        <f t="shared" si="8"/>
        <v>8180.6222400000006</v>
      </c>
      <c r="M37" s="45">
        <f t="shared" ref="M37:S46" si="9">3.14156*M$5*$B37</f>
        <v>9349.2825599999996</v>
      </c>
      <c r="N37" s="45">
        <f t="shared" si="9"/>
        <v>10517.942880000001</v>
      </c>
      <c r="O37" s="2">
        <f t="shared" si="9"/>
        <v>11686.603200000001</v>
      </c>
      <c r="P37" s="2">
        <f t="shared" si="9"/>
        <v>14023.923839999999</v>
      </c>
      <c r="Q37" s="2">
        <f t="shared" si="9"/>
        <v>17529.9048</v>
      </c>
      <c r="R37" s="2">
        <f t="shared" si="9"/>
        <v>20451.555600000003</v>
      </c>
      <c r="S37" s="32">
        <f t="shared" si="9"/>
        <v>30385.168320000001</v>
      </c>
    </row>
    <row r="38" spans="2:19" ht="13" x14ac:dyDescent="0.3">
      <c r="B38" s="56">
        <f t="shared" si="5"/>
        <v>64</v>
      </c>
      <c r="C38" s="170">
        <f t="shared" si="8"/>
        <v>2412.7180800000001</v>
      </c>
      <c r="D38" s="170">
        <f t="shared" si="8"/>
        <v>3015.8976000000002</v>
      </c>
      <c r="E38" s="170">
        <f t="shared" si="8"/>
        <v>3619.0771199999999</v>
      </c>
      <c r="F38" s="170">
        <f t="shared" si="8"/>
        <v>4222.2566400000005</v>
      </c>
      <c r="G38" s="170">
        <f t="shared" si="8"/>
        <v>4825.4361600000002</v>
      </c>
      <c r="H38" s="170">
        <f t="shared" si="8"/>
        <v>5428.6156799999999</v>
      </c>
      <c r="I38" s="45">
        <f t="shared" si="8"/>
        <v>6031.7952000000005</v>
      </c>
      <c r="J38" s="45">
        <f t="shared" si="8"/>
        <v>6634.9747200000002</v>
      </c>
      <c r="K38" s="45">
        <f t="shared" si="8"/>
        <v>7238.1542399999998</v>
      </c>
      <c r="L38" s="45">
        <f t="shared" si="8"/>
        <v>8444.513280000001</v>
      </c>
      <c r="M38" s="45">
        <f t="shared" si="9"/>
        <v>9650.8723200000004</v>
      </c>
      <c r="N38" s="45">
        <f t="shared" si="9"/>
        <v>10857.23136</v>
      </c>
      <c r="O38" s="2">
        <f t="shared" si="9"/>
        <v>12063.590400000001</v>
      </c>
      <c r="P38" s="2">
        <f t="shared" si="9"/>
        <v>14476.30848</v>
      </c>
      <c r="Q38" s="2">
        <f t="shared" si="9"/>
        <v>18095.385600000001</v>
      </c>
      <c r="R38" s="2">
        <f t="shared" si="9"/>
        <v>21111.283200000002</v>
      </c>
      <c r="S38" s="32">
        <f t="shared" si="9"/>
        <v>31365.335040000002</v>
      </c>
    </row>
    <row r="39" spans="2:19" ht="13" x14ac:dyDescent="0.3">
      <c r="B39" s="56">
        <f t="shared" si="5"/>
        <v>66</v>
      </c>
      <c r="C39" s="170">
        <f t="shared" si="8"/>
        <v>2488.1155200000003</v>
      </c>
      <c r="D39" s="170">
        <f t="shared" si="8"/>
        <v>3110.1444000000001</v>
      </c>
      <c r="E39" s="170">
        <f t="shared" si="8"/>
        <v>3732.17328</v>
      </c>
      <c r="F39" s="170">
        <f t="shared" si="8"/>
        <v>4354.2021600000007</v>
      </c>
      <c r="G39" s="170">
        <f t="shared" si="8"/>
        <v>4976.2310400000006</v>
      </c>
      <c r="H39" s="170">
        <f t="shared" si="8"/>
        <v>5598.2599199999995</v>
      </c>
      <c r="I39" s="45">
        <f t="shared" si="8"/>
        <v>6220.2888000000003</v>
      </c>
      <c r="J39" s="45">
        <f t="shared" si="8"/>
        <v>6842.3176800000001</v>
      </c>
      <c r="K39" s="45">
        <f t="shared" si="8"/>
        <v>7464.34656</v>
      </c>
      <c r="L39" s="45">
        <f t="shared" si="8"/>
        <v>8708.4043200000015</v>
      </c>
      <c r="M39" s="45">
        <f t="shared" si="9"/>
        <v>9952.4620800000012</v>
      </c>
      <c r="N39" s="45">
        <f t="shared" si="9"/>
        <v>11196.519839999999</v>
      </c>
      <c r="O39" s="2">
        <f t="shared" si="9"/>
        <v>12440.577600000001</v>
      </c>
      <c r="P39" s="2">
        <f t="shared" si="9"/>
        <v>14928.69312</v>
      </c>
      <c r="Q39" s="2">
        <f t="shared" si="9"/>
        <v>18660.866400000003</v>
      </c>
      <c r="R39" s="2">
        <f t="shared" si="9"/>
        <v>21771.0108</v>
      </c>
      <c r="S39" s="32">
        <f t="shared" si="9"/>
        <v>32345.501760000003</v>
      </c>
    </row>
    <row r="40" spans="2:19" ht="13" x14ac:dyDescent="0.3">
      <c r="B40" s="56">
        <f t="shared" si="5"/>
        <v>68</v>
      </c>
      <c r="C40" s="170">
        <f t="shared" si="8"/>
        <v>2563.51296</v>
      </c>
      <c r="D40" s="170">
        <f t="shared" si="8"/>
        <v>3204.3912</v>
      </c>
      <c r="E40" s="170">
        <f t="shared" si="8"/>
        <v>3845.26944</v>
      </c>
      <c r="F40" s="170">
        <f t="shared" si="8"/>
        <v>4486.1476800000009</v>
      </c>
      <c r="G40" s="170">
        <f t="shared" si="8"/>
        <v>5127.02592</v>
      </c>
      <c r="H40" s="170">
        <f t="shared" si="8"/>
        <v>5767.90416</v>
      </c>
      <c r="I40" s="45">
        <f t="shared" si="8"/>
        <v>6408.7824000000001</v>
      </c>
      <c r="J40" s="45">
        <f t="shared" si="8"/>
        <v>7049.6606400000001</v>
      </c>
      <c r="K40" s="45">
        <f t="shared" si="8"/>
        <v>7690.5388800000001</v>
      </c>
      <c r="L40" s="45">
        <f t="shared" si="8"/>
        <v>8972.2953600000019</v>
      </c>
      <c r="M40" s="45">
        <f t="shared" si="9"/>
        <v>10254.05184</v>
      </c>
      <c r="N40" s="45">
        <f t="shared" si="9"/>
        <v>11535.80832</v>
      </c>
      <c r="O40" s="2">
        <f t="shared" si="9"/>
        <v>12817.5648</v>
      </c>
      <c r="P40" s="2">
        <f t="shared" si="9"/>
        <v>15381.07776</v>
      </c>
      <c r="Q40" s="2">
        <f t="shared" si="9"/>
        <v>19226.3472</v>
      </c>
      <c r="R40" s="2">
        <f t="shared" si="9"/>
        <v>22430.738400000002</v>
      </c>
      <c r="S40" s="32">
        <f t="shared" si="9"/>
        <v>33325.66848</v>
      </c>
    </row>
    <row r="41" spans="2:19" ht="13" x14ac:dyDescent="0.3">
      <c r="B41" s="60">
        <f t="shared" si="5"/>
        <v>70</v>
      </c>
      <c r="C41" s="168">
        <f t="shared" si="8"/>
        <v>2638.9104000000002</v>
      </c>
      <c r="D41" s="169">
        <f t="shared" si="8"/>
        <v>3298.6380000000004</v>
      </c>
      <c r="E41" s="168">
        <f t="shared" si="8"/>
        <v>3958.3656000000001</v>
      </c>
      <c r="F41" s="169">
        <f t="shared" si="8"/>
        <v>4618.0932000000003</v>
      </c>
      <c r="G41" s="169">
        <f t="shared" si="8"/>
        <v>5277.8208000000004</v>
      </c>
      <c r="H41" s="169">
        <f t="shared" si="8"/>
        <v>5937.5483999999997</v>
      </c>
      <c r="I41" s="166">
        <f t="shared" si="8"/>
        <v>6597.2760000000007</v>
      </c>
      <c r="J41" s="166">
        <f t="shared" si="8"/>
        <v>7257.0036</v>
      </c>
      <c r="K41" s="166">
        <f t="shared" si="8"/>
        <v>7916.7312000000002</v>
      </c>
      <c r="L41" s="166">
        <f t="shared" si="8"/>
        <v>9236.1864000000005</v>
      </c>
      <c r="M41" s="166">
        <f t="shared" si="9"/>
        <v>10555.641600000001</v>
      </c>
      <c r="N41" s="166">
        <f t="shared" si="9"/>
        <v>11875.096799999999</v>
      </c>
      <c r="O41" s="3">
        <f t="shared" si="9"/>
        <v>13194.552000000001</v>
      </c>
      <c r="P41" s="3">
        <f t="shared" si="9"/>
        <v>15833.4624</v>
      </c>
      <c r="Q41" s="3">
        <f t="shared" si="9"/>
        <v>19791.828000000001</v>
      </c>
      <c r="R41" s="3">
        <f t="shared" si="9"/>
        <v>23090.466</v>
      </c>
      <c r="S41" s="33">
        <f t="shared" si="9"/>
        <v>34305.835200000001</v>
      </c>
    </row>
    <row r="42" spans="2:19" ht="13" x14ac:dyDescent="0.3">
      <c r="B42" s="56">
        <f t="shared" si="5"/>
        <v>72</v>
      </c>
      <c r="C42" s="170">
        <f t="shared" si="8"/>
        <v>2714.3078399999999</v>
      </c>
      <c r="D42" s="170">
        <f t="shared" si="8"/>
        <v>3392.8848000000003</v>
      </c>
      <c r="E42" s="170">
        <f t="shared" si="8"/>
        <v>4071.4617600000001</v>
      </c>
      <c r="F42" s="170">
        <f t="shared" si="8"/>
        <v>4750.0387200000005</v>
      </c>
      <c r="G42" s="170">
        <f t="shared" si="8"/>
        <v>5428.6156799999999</v>
      </c>
      <c r="H42" s="170">
        <f t="shared" si="8"/>
        <v>6107.1926400000002</v>
      </c>
      <c r="I42" s="45">
        <f t="shared" si="8"/>
        <v>6785.7696000000005</v>
      </c>
      <c r="J42" s="45">
        <f t="shared" si="8"/>
        <v>7464.34656</v>
      </c>
      <c r="K42" s="45">
        <f t="shared" si="8"/>
        <v>8142.9235200000003</v>
      </c>
      <c r="L42" s="45">
        <f t="shared" si="8"/>
        <v>9500.0774400000009</v>
      </c>
      <c r="M42" s="45">
        <f t="shared" si="9"/>
        <v>10857.23136</v>
      </c>
      <c r="N42" s="45">
        <f t="shared" si="9"/>
        <v>12214.38528</v>
      </c>
      <c r="O42" s="2">
        <f t="shared" si="9"/>
        <v>13571.539200000001</v>
      </c>
      <c r="P42" s="2">
        <f t="shared" si="9"/>
        <v>16285.847040000001</v>
      </c>
      <c r="Q42" s="2">
        <f t="shared" si="9"/>
        <v>20357.308800000003</v>
      </c>
      <c r="R42" s="2">
        <f t="shared" si="9"/>
        <v>23750.193600000002</v>
      </c>
      <c r="S42" s="32">
        <f t="shared" si="9"/>
        <v>35286.001920000002</v>
      </c>
    </row>
    <row r="43" spans="2:19" ht="13" x14ac:dyDescent="0.3">
      <c r="B43" s="56">
        <f t="shared" si="5"/>
        <v>74</v>
      </c>
      <c r="C43" s="170">
        <f t="shared" si="8"/>
        <v>2789.7052800000001</v>
      </c>
      <c r="D43" s="170">
        <f t="shared" si="8"/>
        <v>3487.1316000000002</v>
      </c>
      <c r="E43" s="170">
        <f t="shared" si="8"/>
        <v>4184.5579200000002</v>
      </c>
      <c r="F43" s="170">
        <f t="shared" si="8"/>
        <v>4881.9842400000007</v>
      </c>
      <c r="G43" s="170">
        <f t="shared" si="8"/>
        <v>5579.4105600000003</v>
      </c>
      <c r="H43" s="170">
        <f t="shared" si="8"/>
        <v>6276.8368799999998</v>
      </c>
      <c r="I43" s="45">
        <f t="shared" si="8"/>
        <v>6974.2632000000003</v>
      </c>
      <c r="J43" s="45">
        <f t="shared" si="8"/>
        <v>7671.6895199999999</v>
      </c>
      <c r="K43" s="45">
        <f t="shared" si="8"/>
        <v>8369.1158400000004</v>
      </c>
      <c r="L43" s="45">
        <f t="shared" si="8"/>
        <v>9763.9684800000014</v>
      </c>
      <c r="M43" s="45">
        <f t="shared" si="9"/>
        <v>11158.821120000001</v>
      </c>
      <c r="N43" s="45">
        <f t="shared" si="9"/>
        <v>12553.67376</v>
      </c>
      <c r="O43" s="2">
        <f t="shared" si="9"/>
        <v>13948.526400000001</v>
      </c>
      <c r="P43" s="2">
        <f t="shared" si="9"/>
        <v>16738.231680000001</v>
      </c>
      <c r="Q43" s="2">
        <f t="shared" si="9"/>
        <v>20922.7896</v>
      </c>
      <c r="R43" s="2">
        <f t="shared" si="9"/>
        <v>24409.921200000001</v>
      </c>
      <c r="S43" s="32">
        <f t="shared" si="9"/>
        <v>36266.168640000004</v>
      </c>
    </row>
    <row r="44" spans="2:19" ht="13" x14ac:dyDescent="0.3">
      <c r="B44" s="56">
        <f t="shared" si="5"/>
        <v>76</v>
      </c>
      <c r="C44" s="170">
        <f t="shared" si="8"/>
        <v>2865.1027200000003</v>
      </c>
      <c r="D44" s="170">
        <f t="shared" si="8"/>
        <v>3581.3784000000005</v>
      </c>
      <c r="E44" s="170">
        <f t="shared" si="8"/>
        <v>4297.6540800000002</v>
      </c>
      <c r="F44" s="170">
        <f t="shared" si="8"/>
        <v>5013.9297600000009</v>
      </c>
      <c r="G44" s="170">
        <f t="shared" si="8"/>
        <v>5730.2054400000006</v>
      </c>
      <c r="H44" s="170">
        <f t="shared" si="8"/>
        <v>6446.4811199999995</v>
      </c>
      <c r="I44" s="45">
        <f t="shared" si="8"/>
        <v>7162.756800000001</v>
      </c>
      <c r="J44" s="45">
        <f t="shared" si="8"/>
        <v>7879.0324799999999</v>
      </c>
      <c r="K44" s="45">
        <f t="shared" si="8"/>
        <v>8595.3081600000005</v>
      </c>
      <c r="L44" s="45">
        <f t="shared" si="8"/>
        <v>10027.859520000002</v>
      </c>
      <c r="M44" s="45">
        <f t="shared" si="9"/>
        <v>11460.410880000001</v>
      </c>
      <c r="N44" s="45">
        <f t="shared" si="9"/>
        <v>12892.962239999999</v>
      </c>
      <c r="O44" s="2">
        <f t="shared" si="9"/>
        <v>14325.513600000002</v>
      </c>
      <c r="P44" s="2">
        <f t="shared" si="9"/>
        <v>17190.616320000001</v>
      </c>
      <c r="Q44" s="2">
        <f t="shared" si="9"/>
        <v>21488.270400000001</v>
      </c>
      <c r="R44" s="2">
        <f t="shared" si="9"/>
        <v>25069.648800000003</v>
      </c>
      <c r="S44" s="32">
        <f t="shared" si="9"/>
        <v>37246.335360000005</v>
      </c>
    </row>
    <row r="45" spans="2:19" ht="13" x14ac:dyDescent="0.3">
      <c r="B45" s="56">
        <f t="shared" si="5"/>
        <v>78</v>
      </c>
      <c r="C45" s="170">
        <f t="shared" si="8"/>
        <v>2940.5001600000001</v>
      </c>
      <c r="D45" s="170">
        <f t="shared" si="8"/>
        <v>3675.6252000000004</v>
      </c>
      <c r="E45" s="170">
        <f t="shared" si="8"/>
        <v>4410.7502400000003</v>
      </c>
      <c r="F45" s="170">
        <f t="shared" si="8"/>
        <v>5145.8752800000002</v>
      </c>
      <c r="G45" s="170">
        <f t="shared" si="8"/>
        <v>5881.0003200000001</v>
      </c>
      <c r="H45" s="170">
        <f t="shared" si="8"/>
        <v>6616.12536</v>
      </c>
      <c r="I45" s="45">
        <f t="shared" si="8"/>
        <v>7351.2504000000008</v>
      </c>
      <c r="J45" s="45">
        <f t="shared" si="8"/>
        <v>8086.3754399999998</v>
      </c>
      <c r="K45" s="45">
        <f t="shared" si="8"/>
        <v>8821.5004800000006</v>
      </c>
      <c r="L45" s="45">
        <f t="shared" si="8"/>
        <v>10291.75056</v>
      </c>
      <c r="M45" s="45">
        <f t="shared" si="9"/>
        <v>11762.00064</v>
      </c>
      <c r="N45" s="45">
        <f t="shared" si="9"/>
        <v>13232.25072</v>
      </c>
      <c r="O45" s="2">
        <f t="shared" si="9"/>
        <v>14702.500800000002</v>
      </c>
      <c r="P45" s="2">
        <f t="shared" si="9"/>
        <v>17643.000960000001</v>
      </c>
      <c r="Q45" s="2">
        <f t="shared" si="9"/>
        <v>22053.751200000002</v>
      </c>
      <c r="R45" s="2">
        <f t="shared" si="9"/>
        <v>25729.376400000001</v>
      </c>
      <c r="S45" s="32">
        <f t="shared" si="9"/>
        <v>38226.502080000006</v>
      </c>
    </row>
    <row r="46" spans="2:19" ht="13.5" thickBot="1" x14ac:dyDescent="0.35">
      <c r="B46" s="57">
        <f t="shared" si="5"/>
        <v>80</v>
      </c>
      <c r="C46" s="164">
        <f t="shared" si="8"/>
        <v>3015.8976000000002</v>
      </c>
      <c r="D46" s="162">
        <f t="shared" si="8"/>
        <v>3769.8720000000003</v>
      </c>
      <c r="E46" s="164">
        <f t="shared" si="8"/>
        <v>4523.8464000000004</v>
      </c>
      <c r="F46" s="162">
        <f t="shared" si="8"/>
        <v>5277.8208000000004</v>
      </c>
      <c r="G46" s="162">
        <f t="shared" si="8"/>
        <v>6031.7952000000005</v>
      </c>
      <c r="H46" s="162">
        <f t="shared" si="8"/>
        <v>6785.7695999999996</v>
      </c>
      <c r="I46" s="47">
        <f t="shared" si="8"/>
        <v>7539.7440000000006</v>
      </c>
      <c r="J46" s="47">
        <f t="shared" si="8"/>
        <v>8293.7183999999997</v>
      </c>
      <c r="K46" s="47">
        <f t="shared" si="8"/>
        <v>9047.6928000000007</v>
      </c>
      <c r="L46" s="47">
        <f t="shared" si="8"/>
        <v>10555.641600000001</v>
      </c>
      <c r="M46" s="47">
        <f t="shared" si="9"/>
        <v>12063.590400000001</v>
      </c>
      <c r="N46" s="47">
        <f t="shared" si="9"/>
        <v>13571.539199999999</v>
      </c>
      <c r="O46" s="12">
        <f t="shared" si="9"/>
        <v>15079.488000000001</v>
      </c>
      <c r="P46" s="12">
        <f t="shared" si="9"/>
        <v>18095.385600000001</v>
      </c>
      <c r="Q46" s="12">
        <f t="shared" si="9"/>
        <v>22619.232000000004</v>
      </c>
      <c r="R46" s="12">
        <f t="shared" si="9"/>
        <v>26389.104000000003</v>
      </c>
      <c r="S46" s="34">
        <f t="shared" si="9"/>
        <v>39206.668799999999</v>
      </c>
    </row>
    <row r="48" spans="2:19" ht="13.5" thickBot="1" x14ac:dyDescent="0.35">
      <c r="B48" s="13" t="s">
        <v>77</v>
      </c>
      <c r="C48" s="13"/>
      <c r="D48" s="13"/>
    </row>
    <row r="49" spans="2:21" x14ac:dyDescent="0.25">
      <c r="B49" s="50" t="s">
        <v>67</v>
      </c>
      <c r="C49" s="199" t="s">
        <v>11</v>
      </c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1"/>
    </row>
    <row r="50" spans="2:21" ht="13" thickBot="1" x14ac:dyDescent="0.3">
      <c r="B50" s="105" t="s">
        <v>66</v>
      </c>
      <c r="C50" s="167">
        <f>C$5</f>
        <v>12</v>
      </c>
      <c r="D50" s="167">
        <f>D$5</f>
        <v>15</v>
      </c>
      <c r="E50" s="167">
        <f>E$5</f>
        <v>18</v>
      </c>
      <c r="F50" s="167">
        <f t="shared" ref="F50:S50" si="10">F$5</f>
        <v>21</v>
      </c>
      <c r="G50" s="167">
        <f t="shared" si="10"/>
        <v>24</v>
      </c>
      <c r="H50" s="167">
        <f t="shared" si="10"/>
        <v>27</v>
      </c>
      <c r="I50" s="167">
        <f t="shared" si="10"/>
        <v>30</v>
      </c>
      <c r="J50" s="167">
        <f t="shared" si="10"/>
        <v>33</v>
      </c>
      <c r="K50" s="167">
        <f t="shared" si="10"/>
        <v>36</v>
      </c>
      <c r="L50" s="167">
        <f t="shared" si="10"/>
        <v>42</v>
      </c>
      <c r="M50" s="167">
        <f t="shared" si="10"/>
        <v>48</v>
      </c>
      <c r="N50" s="167">
        <f t="shared" si="10"/>
        <v>54</v>
      </c>
      <c r="O50" s="167">
        <f t="shared" si="10"/>
        <v>60</v>
      </c>
      <c r="P50" s="167">
        <f t="shared" si="10"/>
        <v>72</v>
      </c>
      <c r="Q50" s="167">
        <f t="shared" si="10"/>
        <v>90</v>
      </c>
      <c r="R50" s="167">
        <f t="shared" si="10"/>
        <v>105</v>
      </c>
      <c r="S50" s="174">
        <f t="shared" si="10"/>
        <v>156</v>
      </c>
    </row>
    <row r="51" spans="2:21" ht="13" thickBot="1" x14ac:dyDescent="0.3">
      <c r="B51" s="106" t="s">
        <v>68</v>
      </c>
      <c r="C51" s="197" t="s">
        <v>79</v>
      </c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</row>
    <row r="52" spans="2:21" ht="13" x14ac:dyDescent="0.3">
      <c r="B52" s="56">
        <v>12</v>
      </c>
      <c r="C52" s="2">
        <f t="shared" ref="C52:L56" si="11">3.14156*C$50^2*$B52/4/12</f>
        <v>113.09616</v>
      </c>
      <c r="D52" s="2">
        <f t="shared" si="11"/>
        <v>176.71275</v>
      </c>
      <c r="E52" s="2">
        <f t="shared" si="11"/>
        <v>254.46636000000001</v>
      </c>
      <c r="F52" s="2">
        <f t="shared" si="11"/>
        <v>346.35699</v>
      </c>
      <c r="G52" s="2">
        <f t="shared" si="11"/>
        <v>452.38463999999999</v>
      </c>
      <c r="H52" s="2">
        <f t="shared" si="11"/>
        <v>572.54930999999999</v>
      </c>
      <c r="I52" s="2">
        <f t="shared" si="11"/>
        <v>706.851</v>
      </c>
      <c r="J52" s="2">
        <f t="shared" si="11"/>
        <v>855.28971000000001</v>
      </c>
      <c r="K52" s="2">
        <f t="shared" si="11"/>
        <v>1017.86544</v>
      </c>
      <c r="L52" s="2">
        <f t="shared" si="11"/>
        <v>1385.42796</v>
      </c>
      <c r="M52" s="2">
        <f t="shared" ref="M52:S56" si="12">3.14156*M$50^2*$B52/4/12</f>
        <v>1809.53856</v>
      </c>
      <c r="N52" s="2">
        <f t="shared" si="12"/>
        <v>2290.19724</v>
      </c>
      <c r="O52" s="2">
        <f t="shared" si="12"/>
        <v>2827.404</v>
      </c>
      <c r="P52" s="2">
        <f t="shared" si="12"/>
        <v>4071.4617600000001</v>
      </c>
      <c r="Q52" s="2">
        <f t="shared" si="12"/>
        <v>6361.6590000000006</v>
      </c>
      <c r="R52" s="2">
        <f t="shared" si="12"/>
        <v>8658.9247500000001</v>
      </c>
      <c r="S52" s="32">
        <f t="shared" si="12"/>
        <v>19113.251039999999</v>
      </c>
    </row>
    <row r="53" spans="2:21" ht="13" x14ac:dyDescent="0.3">
      <c r="B53" s="56">
        <v>14</v>
      </c>
      <c r="C53" s="2">
        <f t="shared" si="11"/>
        <v>131.94551999999999</v>
      </c>
      <c r="D53" s="2">
        <f t="shared" si="11"/>
        <v>206.16487500000002</v>
      </c>
      <c r="E53" s="2">
        <f t="shared" si="11"/>
        <v>296.87742000000003</v>
      </c>
      <c r="F53" s="2">
        <f t="shared" si="11"/>
        <v>404.08315499999998</v>
      </c>
      <c r="G53" s="2">
        <f t="shared" si="11"/>
        <v>527.78207999999995</v>
      </c>
      <c r="H53" s="2">
        <f t="shared" si="11"/>
        <v>667.97419500000001</v>
      </c>
      <c r="I53" s="2">
        <f t="shared" si="11"/>
        <v>824.65950000000009</v>
      </c>
      <c r="J53" s="2">
        <f t="shared" si="11"/>
        <v>997.83799499999998</v>
      </c>
      <c r="K53" s="2">
        <f t="shared" si="11"/>
        <v>1187.5096800000001</v>
      </c>
      <c r="L53" s="2">
        <f t="shared" si="11"/>
        <v>1616.3326199999999</v>
      </c>
      <c r="M53" s="2">
        <f t="shared" si="12"/>
        <v>2111.1283199999998</v>
      </c>
      <c r="N53" s="2">
        <f t="shared" si="12"/>
        <v>2671.89678</v>
      </c>
      <c r="O53" s="2">
        <f t="shared" si="12"/>
        <v>3298.6380000000004</v>
      </c>
      <c r="P53" s="2">
        <f t="shared" si="12"/>
        <v>4750.0387200000005</v>
      </c>
      <c r="Q53" s="2">
        <f t="shared" si="12"/>
        <v>7421.9355000000005</v>
      </c>
      <c r="R53" s="2">
        <f t="shared" si="12"/>
        <v>10102.078875000001</v>
      </c>
      <c r="S53" s="32">
        <f t="shared" si="12"/>
        <v>22298.792879999997</v>
      </c>
    </row>
    <row r="54" spans="2:21" ht="13" x14ac:dyDescent="0.3">
      <c r="B54" s="56">
        <v>16</v>
      </c>
      <c r="C54" s="2">
        <f t="shared" si="11"/>
        <v>150.79488000000001</v>
      </c>
      <c r="D54" s="2">
        <f t="shared" si="11"/>
        <v>235.61699999999999</v>
      </c>
      <c r="E54" s="2">
        <f t="shared" si="11"/>
        <v>339.28847999999999</v>
      </c>
      <c r="F54" s="2">
        <f t="shared" si="11"/>
        <v>461.80932000000001</v>
      </c>
      <c r="G54" s="2">
        <f t="shared" si="11"/>
        <v>603.17952000000002</v>
      </c>
      <c r="H54" s="2">
        <f t="shared" si="11"/>
        <v>763.39908000000003</v>
      </c>
      <c r="I54" s="2">
        <f t="shared" si="11"/>
        <v>942.46799999999996</v>
      </c>
      <c r="J54" s="2">
        <f t="shared" si="11"/>
        <v>1140.3862799999999</v>
      </c>
      <c r="K54" s="2">
        <f t="shared" si="11"/>
        <v>1357.15392</v>
      </c>
      <c r="L54" s="2">
        <f t="shared" si="11"/>
        <v>1847.2372800000001</v>
      </c>
      <c r="M54" s="2">
        <f t="shared" si="12"/>
        <v>2412.7180800000001</v>
      </c>
      <c r="N54" s="2">
        <f t="shared" si="12"/>
        <v>3053.5963200000001</v>
      </c>
      <c r="O54" s="2">
        <f t="shared" si="12"/>
        <v>3769.8719999999998</v>
      </c>
      <c r="P54" s="2">
        <f t="shared" si="12"/>
        <v>5428.6156799999999</v>
      </c>
      <c r="Q54" s="2">
        <f t="shared" si="12"/>
        <v>8482.2120000000014</v>
      </c>
      <c r="R54" s="2">
        <f t="shared" si="12"/>
        <v>11545.233</v>
      </c>
      <c r="S54" s="32">
        <f t="shared" si="12"/>
        <v>25484.334719999999</v>
      </c>
    </row>
    <row r="55" spans="2:21" ht="13" x14ac:dyDescent="0.3">
      <c r="B55" s="56">
        <v>18</v>
      </c>
      <c r="C55" s="2">
        <f t="shared" si="11"/>
        <v>169.64424</v>
      </c>
      <c r="D55" s="2">
        <f t="shared" si="11"/>
        <v>265.06912499999999</v>
      </c>
      <c r="E55" s="2">
        <f t="shared" si="11"/>
        <v>381.69954000000001</v>
      </c>
      <c r="F55" s="2">
        <f t="shared" si="11"/>
        <v>519.53548499999999</v>
      </c>
      <c r="G55" s="2">
        <f t="shared" si="11"/>
        <v>678.57695999999999</v>
      </c>
      <c r="H55" s="2">
        <f t="shared" si="11"/>
        <v>858.82396500000004</v>
      </c>
      <c r="I55" s="2">
        <f t="shared" si="11"/>
        <v>1060.2764999999999</v>
      </c>
      <c r="J55" s="2">
        <f t="shared" si="11"/>
        <v>1282.934565</v>
      </c>
      <c r="K55" s="2">
        <f t="shared" si="11"/>
        <v>1526.7981600000001</v>
      </c>
      <c r="L55" s="2">
        <f t="shared" si="11"/>
        <v>2078.14194</v>
      </c>
      <c r="M55" s="2">
        <f t="shared" si="12"/>
        <v>2714.3078399999999</v>
      </c>
      <c r="N55" s="2">
        <f t="shared" si="12"/>
        <v>3435.2958600000002</v>
      </c>
      <c r="O55" s="2">
        <f t="shared" si="12"/>
        <v>4241.1059999999998</v>
      </c>
      <c r="P55" s="2">
        <f t="shared" si="12"/>
        <v>6107.1926400000002</v>
      </c>
      <c r="Q55" s="2">
        <f t="shared" si="12"/>
        <v>9542.4885000000013</v>
      </c>
      <c r="R55" s="2">
        <f t="shared" si="12"/>
        <v>12988.387125000001</v>
      </c>
      <c r="S55" s="32">
        <f t="shared" si="12"/>
        <v>28669.876560000001</v>
      </c>
    </row>
    <row r="56" spans="2:21" ht="13.5" thickBot="1" x14ac:dyDescent="0.35">
      <c r="B56" s="57">
        <v>20</v>
      </c>
      <c r="C56" s="12">
        <f t="shared" si="11"/>
        <v>188.49360000000001</v>
      </c>
      <c r="D56" s="12">
        <f t="shared" si="11"/>
        <v>294.52125000000001</v>
      </c>
      <c r="E56" s="12">
        <f t="shared" si="11"/>
        <v>424.11059999999998</v>
      </c>
      <c r="F56" s="12">
        <f t="shared" si="11"/>
        <v>577.26165000000003</v>
      </c>
      <c r="G56" s="12">
        <f t="shared" si="11"/>
        <v>753.97440000000006</v>
      </c>
      <c r="H56" s="12">
        <f t="shared" si="11"/>
        <v>954.24884999999995</v>
      </c>
      <c r="I56" s="12">
        <f t="shared" si="11"/>
        <v>1178.085</v>
      </c>
      <c r="J56" s="12">
        <f t="shared" si="11"/>
        <v>1425.4828500000001</v>
      </c>
      <c r="K56" s="12">
        <f t="shared" si="11"/>
        <v>1696.4423999999999</v>
      </c>
      <c r="L56" s="12">
        <f t="shared" si="11"/>
        <v>2309.0466000000001</v>
      </c>
      <c r="M56" s="12">
        <f t="shared" si="12"/>
        <v>3015.8976000000002</v>
      </c>
      <c r="N56" s="12">
        <f t="shared" si="12"/>
        <v>3816.9953999999998</v>
      </c>
      <c r="O56" s="12">
        <f t="shared" si="12"/>
        <v>4712.34</v>
      </c>
      <c r="P56" s="12">
        <f t="shared" si="12"/>
        <v>6785.7695999999996</v>
      </c>
      <c r="Q56" s="12">
        <f t="shared" si="12"/>
        <v>10602.765000000001</v>
      </c>
      <c r="R56" s="12">
        <f t="shared" si="12"/>
        <v>14431.54125</v>
      </c>
      <c r="S56" s="34">
        <f t="shared" si="12"/>
        <v>31855.418399999999</v>
      </c>
    </row>
    <row r="58" spans="2:21" ht="13.5" thickBot="1" x14ac:dyDescent="0.35">
      <c r="B58" s="139" t="s">
        <v>76</v>
      </c>
      <c r="C58" s="139"/>
      <c r="D58" s="139"/>
    </row>
    <row r="59" spans="2:21" ht="13" thickBot="1" x14ac:dyDescent="0.3">
      <c r="B59" s="156" t="s">
        <v>33</v>
      </c>
      <c r="C59" s="175">
        <f>C$5</f>
        <v>12</v>
      </c>
      <c r="D59" s="176">
        <f>D$5</f>
        <v>15</v>
      </c>
      <c r="E59" s="176">
        <f>E$5</f>
        <v>18</v>
      </c>
      <c r="F59" s="176">
        <f t="shared" ref="F59:S59" si="13">F$5</f>
        <v>21</v>
      </c>
      <c r="G59" s="176">
        <f t="shared" si="13"/>
        <v>24</v>
      </c>
      <c r="H59" s="176">
        <f t="shared" si="13"/>
        <v>27</v>
      </c>
      <c r="I59" s="176">
        <f t="shared" si="13"/>
        <v>30</v>
      </c>
      <c r="J59" s="176">
        <f t="shared" si="13"/>
        <v>33</v>
      </c>
      <c r="K59" s="176">
        <f t="shared" si="13"/>
        <v>36</v>
      </c>
      <c r="L59" s="176">
        <f t="shared" si="13"/>
        <v>42</v>
      </c>
      <c r="M59" s="176">
        <f t="shared" si="13"/>
        <v>48</v>
      </c>
      <c r="N59" s="176">
        <f t="shared" si="13"/>
        <v>54</v>
      </c>
      <c r="O59" s="176">
        <f t="shared" si="13"/>
        <v>60</v>
      </c>
      <c r="P59" s="176">
        <f t="shared" si="13"/>
        <v>72</v>
      </c>
      <c r="Q59" s="176">
        <f t="shared" si="13"/>
        <v>90</v>
      </c>
      <c r="R59" s="176">
        <f t="shared" si="13"/>
        <v>105</v>
      </c>
      <c r="S59" s="177">
        <f t="shared" si="13"/>
        <v>156</v>
      </c>
    </row>
    <row r="60" spans="2:21" ht="13" thickBot="1" x14ac:dyDescent="0.3">
      <c r="B60" s="158" t="s">
        <v>72</v>
      </c>
      <c r="C60" s="12">
        <f t="shared" ref="C60:S60" si="14">3.14156*C$5^2/4</f>
        <v>113.09616</v>
      </c>
      <c r="D60" s="12">
        <f t="shared" si="14"/>
        <v>176.71275</v>
      </c>
      <c r="E60" s="12">
        <f t="shared" si="14"/>
        <v>254.46636000000001</v>
      </c>
      <c r="F60" s="12">
        <f t="shared" si="14"/>
        <v>346.35699</v>
      </c>
      <c r="G60" s="12">
        <f t="shared" si="14"/>
        <v>452.38463999999999</v>
      </c>
      <c r="H60" s="12">
        <f t="shared" si="14"/>
        <v>572.54930999999999</v>
      </c>
      <c r="I60" s="12">
        <f t="shared" si="14"/>
        <v>706.851</v>
      </c>
      <c r="J60" s="12">
        <f t="shared" si="14"/>
        <v>855.28971000000001</v>
      </c>
      <c r="K60" s="12">
        <f t="shared" si="14"/>
        <v>1017.86544</v>
      </c>
      <c r="L60" s="12">
        <f t="shared" si="14"/>
        <v>1385.42796</v>
      </c>
      <c r="M60" s="12">
        <f t="shared" si="14"/>
        <v>1809.53856</v>
      </c>
      <c r="N60" s="12">
        <f t="shared" si="14"/>
        <v>2290.19724</v>
      </c>
      <c r="O60" s="12">
        <f t="shared" si="14"/>
        <v>2827.404</v>
      </c>
      <c r="P60" s="12">
        <f t="shared" si="14"/>
        <v>4071.4617600000001</v>
      </c>
      <c r="Q60" s="12">
        <f t="shared" si="14"/>
        <v>6361.6590000000006</v>
      </c>
      <c r="R60" s="12">
        <f t="shared" si="14"/>
        <v>8658.9247500000001</v>
      </c>
      <c r="S60" s="157">
        <f t="shared" si="14"/>
        <v>19113.251039999999</v>
      </c>
    </row>
    <row r="62" spans="2:21" ht="13.5" thickBot="1" x14ac:dyDescent="0.35">
      <c r="B62" s="139" t="s">
        <v>75</v>
      </c>
      <c r="C62" s="139"/>
      <c r="D62" s="139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21" x14ac:dyDescent="0.25">
      <c r="B63" s="50" t="s">
        <v>4</v>
      </c>
      <c r="C63" s="189" t="s">
        <v>11</v>
      </c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3"/>
    </row>
    <row r="64" spans="2:21" ht="13" thickBot="1" x14ac:dyDescent="0.3">
      <c r="B64" s="106" t="s">
        <v>70</v>
      </c>
      <c r="C64" s="167">
        <f>C$5</f>
        <v>12</v>
      </c>
      <c r="D64" s="167">
        <f>D$5</f>
        <v>15</v>
      </c>
      <c r="E64" s="167">
        <f>E$5</f>
        <v>18</v>
      </c>
      <c r="F64" s="167">
        <f t="shared" ref="F64:S64" si="15">F$5</f>
        <v>21</v>
      </c>
      <c r="G64" s="167">
        <f t="shared" si="15"/>
        <v>24</v>
      </c>
      <c r="H64" s="167">
        <f t="shared" si="15"/>
        <v>27</v>
      </c>
      <c r="I64" s="167">
        <f t="shared" si="15"/>
        <v>30</v>
      </c>
      <c r="J64" s="167">
        <f t="shared" si="15"/>
        <v>33</v>
      </c>
      <c r="K64" s="167">
        <f t="shared" si="15"/>
        <v>36</v>
      </c>
      <c r="L64" s="167">
        <f t="shared" si="15"/>
        <v>42</v>
      </c>
      <c r="M64" s="167">
        <f t="shared" si="15"/>
        <v>48</v>
      </c>
      <c r="N64" s="167">
        <f t="shared" si="15"/>
        <v>54</v>
      </c>
      <c r="O64" s="167">
        <f t="shared" si="15"/>
        <v>60</v>
      </c>
      <c r="P64" s="167">
        <f>P$5</f>
        <v>72</v>
      </c>
      <c r="Q64" s="167">
        <f>Q$5</f>
        <v>90</v>
      </c>
      <c r="R64" s="167">
        <f>R$5</f>
        <v>105</v>
      </c>
      <c r="S64" s="174">
        <f t="shared" si="15"/>
        <v>156</v>
      </c>
      <c r="T64" s="148" t="s">
        <v>5</v>
      </c>
      <c r="U64" s="7"/>
    </row>
    <row r="65" spans="2:21" ht="13" x14ac:dyDescent="0.3">
      <c r="B65" s="145">
        <v>23</v>
      </c>
      <c r="C65" s="45">
        <f>3.1416*C$64^2/4*(1+(1+$T65^2)^0.5)</f>
        <v>235.96235141963325</v>
      </c>
      <c r="D65" s="45">
        <f>3.1416*D$64^2/4*(1+(1+$T65^2)^0.5)</f>
        <v>368.69117409317693</v>
      </c>
      <c r="E65" s="45">
        <f>3.1416*E$64^2/4*(1+(1+$T65^2)^0.5)</f>
        <v>530.91529069417481</v>
      </c>
      <c r="F65" s="45">
        <f t="shared" ref="F65:S67" si="16">3.1416*F$64^2/4*(1+(1+$T65^2)^0.5)</f>
        <v>722.63470122262686</v>
      </c>
      <c r="G65" s="45">
        <f t="shared" si="16"/>
        <v>943.849405678533</v>
      </c>
      <c r="H65" s="45">
        <f t="shared" si="16"/>
        <v>1194.5594040618932</v>
      </c>
      <c r="I65" s="45">
        <f t="shared" si="16"/>
        <v>1474.7646963727077</v>
      </c>
      <c r="J65" s="45">
        <f t="shared" si="16"/>
        <v>1784.4652826109764</v>
      </c>
      <c r="K65" s="45">
        <f t="shared" si="16"/>
        <v>2123.6611627766993</v>
      </c>
      <c r="L65" s="45">
        <f t="shared" si="16"/>
        <v>2890.5388048905074</v>
      </c>
      <c r="M65" s="45">
        <f t="shared" si="16"/>
        <v>3775.397622714132</v>
      </c>
      <c r="N65" s="45">
        <f t="shared" si="16"/>
        <v>4778.237616247573</v>
      </c>
      <c r="O65" s="45">
        <f t="shared" si="16"/>
        <v>5899.0587854908308</v>
      </c>
      <c r="P65" s="45">
        <f>3.1416*P$64^2/4*(1+(1+$T65^2)^0.5)</f>
        <v>8494.644651106797</v>
      </c>
      <c r="Q65" s="45">
        <f>3.1416*Q$64^2/4*(1+(1+$T65^2)^0.5)</f>
        <v>13272.882267354369</v>
      </c>
      <c r="R65" s="45">
        <f>3.1416*R$64^2/4*(1+(1+$T65^2)^0.5)</f>
        <v>18065.867530565669</v>
      </c>
      <c r="S65" s="147">
        <f t="shared" si="16"/>
        <v>39877.637389918018</v>
      </c>
      <c r="T65" s="149">
        <f>TAN(B65*PI()/180)</f>
        <v>0.4244748162096047</v>
      </c>
      <c r="U65" s="152" t="s">
        <v>6</v>
      </c>
    </row>
    <row r="66" spans="2:21" ht="13" x14ac:dyDescent="0.3">
      <c r="B66" s="145">
        <v>25</v>
      </c>
      <c r="C66" s="45">
        <f t="shared" ref="C66:E67" si="17">3.1416*C$64^2/4*(1+(1+$T66^2)^0.5)</f>
        <v>237.88699452765232</v>
      </c>
      <c r="D66" s="45">
        <f t="shared" si="17"/>
        <v>371.6984289494568</v>
      </c>
      <c r="E66" s="45">
        <f t="shared" si="17"/>
        <v>535.24573768721768</v>
      </c>
      <c r="F66" s="45">
        <f>3.1416*F$64^2/4*(1+(1+$T66^2)^0.5)</f>
        <v>728.52892074093529</v>
      </c>
      <c r="G66" s="45">
        <f t="shared" si="16"/>
        <v>951.54797811060928</v>
      </c>
      <c r="H66" s="45">
        <f t="shared" si="16"/>
        <v>1204.3029097962399</v>
      </c>
      <c r="I66" s="45">
        <f t="shared" si="16"/>
        <v>1486.7937157978272</v>
      </c>
      <c r="J66" s="45">
        <f t="shared" si="16"/>
        <v>1799.0203961153709</v>
      </c>
      <c r="K66" s="45">
        <f t="shared" si="16"/>
        <v>2140.9829507488707</v>
      </c>
      <c r="L66" s="45">
        <f t="shared" si="16"/>
        <v>2914.1156829637412</v>
      </c>
      <c r="M66" s="45">
        <f t="shared" si="16"/>
        <v>3806.1919124424371</v>
      </c>
      <c r="N66" s="45">
        <f t="shared" si="16"/>
        <v>4817.2116391849595</v>
      </c>
      <c r="O66" s="45">
        <f t="shared" si="16"/>
        <v>5947.1748631913088</v>
      </c>
      <c r="P66" s="45">
        <f t="shared" si="16"/>
        <v>8563.9318029954829</v>
      </c>
      <c r="Q66" s="45">
        <f t="shared" si="16"/>
        <v>13381.143442180442</v>
      </c>
      <c r="R66" s="45">
        <f t="shared" si="16"/>
        <v>18213.223018523382</v>
      </c>
      <c r="S66" s="146">
        <f t="shared" si="16"/>
        <v>40202.902075173246</v>
      </c>
      <c r="T66" s="150">
        <f>TAN(B66*PI()/180)</f>
        <v>0.46630765815499858</v>
      </c>
      <c r="U66" s="153" t="s">
        <v>71</v>
      </c>
    </row>
    <row r="67" spans="2:21" ht="13.5" thickBot="1" x14ac:dyDescent="0.35">
      <c r="B67" s="140">
        <v>29</v>
      </c>
      <c r="C67" s="47">
        <f t="shared" si="17"/>
        <v>242.40820102670958</v>
      </c>
      <c r="D67" s="47">
        <f t="shared" si="17"/>
        <v>378.76281410423371</v>
      </c>
      <c r="E67" s="47">
        <f t="shared" si="17"/>
        <v>545.41845231009654</v>
      </c>
      <c r="F67" s="47">
        <f t="shared" si="16"/>
        <v>742.37511564429803</v>
      </c>
      <c r="G67" s="47">
        <f t="shared" si="16"/>
        <v>969.63280410683831</v>
      </c>
      <c r="H67" s="47">
        <f t="shared" si="16"/>
        <v>1227.1915176977172</v>
      </c>
      <c r="I67" s="47">
        <f t="shared" si="16"/>
        <v>1515.0512564169348</v>
      </c>
      <c r="J67" s="47">
        <f t="shared" si="16"/>
        <v>1833.2120202644912</v>
      </c>
      <c r="K67" s="47">
        <f t="shared" si="16"/>
        <v>2181.6738092403862</v>
      </c>
      <c r="L67" s="47">
        <f t="shared" si="16"/>
        <v>2969.5004625771921</v>
      </c>
      <c r="M67" s="47">
        <f t="shared" si="16"/>
        <v>3878.5312164273532</v>
      </c>
      <c r="N67" s="47">
        <f t="shared" si="16"/>
        <v>4908.766070790869</v>
      </c>
      <c r="O67" s="47">
        <f t="shared" si="16"/>
        <v>6060.2050256677394</v>
      </c>
      <c r="P67" s="47">
        <f t="shared" si="16"/>
        <v>8726.6952369615447</v>
      </c>
      <c r="Q67" s="47">
        <f t="shared" si="16"/>
        <v>13635.461307752414</v>
      </c>
      <c r="R67" s="47">
        <f t="shared" si="16"/>
        <v>18559.377891107451</v>
      </c>
      <c r="S67" s="142">
        <f t="shared" si="16"/>
        <v>40966.985973513918</v>
      </c>
      <c r="T67" s="151">
        <f>TAN(B67*PI()/180)</f>
        <v>0.55430905145276899</v>
      </c>
      <c r="U67" s="154" t="s">
        <v>8</v>
      </c>
    </row>
    <row r="68" spans="2:21" ht="13" x14ac:dyDescent="0.3">
      <c r="B68" s="143"/>
      <c r="C68" s="143"/>
      <c r="D68" s="143"/>
      <c r="E68" s="4"/>
      <c r="F68" s="4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144"/>
    </row>
    <row r="69" spans="2:21" ht="13.5" thickBot="1" x14ac:dyDescent="0.35">
      <c r="B69" s="13" t="s">
        <v>73</v>
      </c>
      <c r="C69" s="13"/>
      <c r="D69" s="13"/>
    </row>
    <row r="70" spans="2:21" x14ac:dyDescent="0.25">
      <c r="B70" s="50"/>
      <c r="C70" s="189" t="s">
        <v>11</v>
      </c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3"/>
    </row>
    <row r="71" spans="2:21" x14ac:dyDescent="0.25">
      <c r="B71" s="105" t="s">
        <v>52</v>
      </c>
      <c r="C71" s="29">
        <f>C$5</f>
        <v>12</v>
      </c>
      <c r="D71" s="29">
        <f>D$5</f>
        <v>15</v>
      </c>
      <c r="E71" s="29">
        <f>E$5</f>
        <v>18</v>
      </c>
      <c r="F71" s="29">
        <f t="shared" ref="F71:S71" si="18">F$5</f>
        <v>21</v>
      </c>
      <c r="G71" s="29">
        <f t="shared" si="18"/>
        <v>24</v>
      </c>
      <c r="H71" s="29">
        <f t="shared" si="18"/>
        <v>27</v>
      </c>
      <c r="I71" s="29">
        <f t="shared" si="18"/>
        <v>30</v>
      </c>
      <c r="J71" s="29">
        <f t="shared" si="18"/>
        <v>33</v>
      </c>
      <c r="K71" s="29">
        <f t="shared" si="18"/>
        <v>36</v>
      </c>
      <c r="L71" s="29">
        <f t="shared" si="18"/>
        <v>42</v>
      </c>
      <c r="M71" s="29">
        <f t="shared" si="18"/>
        <v>48</v>
      </c>
      <c r="N71" s="29">
        <f t="shared" si="18"/>
        <v>54</v>
      </c>
      <c r="O71" s="29">
        <f t="shared" si="18"/>
        <v>60</v>
      </c>
      <c r="P71" s="29">
        <f>P$5</f>
        <v>72</v>
      </c>
      <c r="Q71" s="29">
        <f>Q$5</f>
        <v>90</v>
      </c>
      <c r="R71" s="29">
        <f>R$5</f>
        <v>105</v>
      </c>
      <c r="S71" s="179">
        <f t="shared" si="18"/>
        <v>156</v>
      </c>
    </row>
    <row r="72" spans="2:21" ht="13" thickBot="1" x14ac:dyDescent="0.3">
      <c r="B72" s="106" t="s">
        <v>68</v>
      </c>
      <c r="C72" s="202" t="s">
        <v>79</v>
      </c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4"/>
    </row>
    <row r="73" spans="2:21" ht="13" x14ac:dyDescent="0.3">
      <c r="B73" s="56">
        <v>12</v>
      </c>
      <c r="C73" s="2">
        <f>3.14156*C$50^2*$B73/48</f>
        <v>113.09616</v>
      </c>
      <c r="D73" s="2">
        <f>3.14156*D$50^2*$B73/48</f>
        <v>176.71275</v>
      </c>
      <c r="E73" s="2">
        <f>3.14156*E$50^2*$B73/48</f>
        <v>254.46636000000001</v>
      </c>
      <c r="F73" s="2">
        <f t="shared" ref="F73:O75" si="19">3.14156*F$50^2*$B73/4/12</f>
        <v>346.35699</v>
      </c>
      <c r="G73" s="2">
        <f t="shared" si="19"/>
        <v>452.38463999999999</v>
      </c>
      <c r="H73" s="2">
        <f t="shared" si="19"/>
        <v>572.54930999999999</v>
      </c>
      <c r="I73" s="2">
        <f t="shared" si="19"/>
        <v>706.851</v>
      </c>
      <c r="J73" s="2">
        <f t="shared" si="19"/>
        <v>855.28971000000001</v>
      </c>
      <c r="K73" s="2">
        <f t="shared" si="19"/>
        <v>1017.86544</v>
      </c>
      <c r="L73" s="2">
        <f t="shared" si="19"/>
        <v>1385.42796</v>
      </c>
      <c r="M73" s="2">
        <f t="shared" si="19"/>
        <v>1809.53856</v>
      </c>
      <c r="N73" s="2">
        <f t="shared" si="19"/>
        <v>2290.19724</v>
      </c>
      <c r="O73" s="2">
        <f t="shared" si="19"/>
        <v>2827.404</v>
      </c>
      <c r="P73" s="2">
        <f>3.14156*P$50^2*$B73/48</f>
        <v>4071.4617600000001</v>
      </c>
      <c r="Q73" s="2">
        <f>3.14156*Q$50^2*$B73/48</f>
        <v>6361.6590000000006</v>
      </c>
      <c r="R73" s="2">
        <f>3.14156*R$50^2*$B73/48</f>
        <v>8658.9247500000001</v>
      </c>
      <c r="S73" s="32">
        <f>3.14156*S$50^2*$B73/4/12</f>
        <v>19113.251039999999</v>
      </c>
    </row>
    <row r="74" spans="2:21" ht="13" x14ac:dyDescent="0.3">
      <c r="B74" s="56">
        <v>32</v>
      </c>
      <c r="C74" s="2">
        <f t="shared" ref="C74:E75" si="20">3.14156*C$50^2*$B74/4/12</f>
        <v>301.58976000000001</v>
      </c>
      <c r="D74" s="2">
        <f t="shared" si="20"/>
        <v>471.23399999999998</v>
      </c>
      <c r="E74" s="2">
        <f t="shared" si="20"/>
        <v>678.57695999999999</v>
      </c>
      <c r="F74" s="2">
        <f t="shared" si="19"/>
        <v>923.61864000000003</v>
      </c>
      <c r="G74" s="2">
        <f t="shared" si="19"/>
        <v>1206.35904</v>
      </c>
      <c r="H74" s="2">
        <f t="shared" si="19"/>
        <v>1526.7981600000001</v>
      </c>
      <c r="I74" s="2">
        <f t="shared" si="19"/>
        <v>1884.9359999999999</v>
      </c>
      <c r="J74" s="2">
        <f t="shared" si="19"/>
        <v>2280.7725599999999</v>
      </c>
      <c r="K74" s="2">
        <f t="shared" si="19"/>
        <v>2714.3078399999999</v>
      </c>
      <c r="L74" s="2">
        <f t="shared" si="19"/>
        <v>3694.4745600000001</v>
      </c>
      <c r="M74" s="2">
        <f t="shared" si="19"/>
        <v>4825.4361600000002</v>
      </c>
      <c r="N74" s="2">
        <f t="shared" si="19"/>
        <v>6107.1926400000002</v>
      </c>
      <c r="O74" s="2">
        <f t="shared" si="19"/>
        <v>7539.7439999999997</v>
      </c>
      <c r="P74" s="2">
        <f t="shared" ref="P74:R75" si="21">3.14156*P$50^2*$B74/4/12</f>
        <v>10857.23136</v>
      </c>
      <c r="Q74" s="2">
        <f t="shared" si="21"/>
        <v>16964.424000000003</v>
      </c>
      <c r="R74" s="2">
        <f t="shared" si="21"/>
        <v>23090.466</v>
      </c>
      <c r="S74" s="32">
        <f>3.14156*S$50^2*$B74/4/12</f>
        <v>50968.669439999998</v>
      </c>
    </row>
    <row r="75" spans="2:21" ht="13.5" thickBot="1" x14ac:dyDescent="0.35">
      <c r="B75" s="57">
        <v>44</v>
      </c>
      <c r="C75" s="12">
        <f t="shared" si="20"/>
        <v>414.68591999999995</v>
      </c>
      <c r="D75" s="12">
        <f t="shared" si="20"/>
        <v>647.94674999999995</v>
      </c>
      <c r="E75" s="12">
        <f t="shared" si="20"/>
        <v>933.04332000000011</v>
      </c>
      <c r="F75" s="12">
        <f t="shared" si="19"/>
        <v>1269.9756299999999</v>
      </c>
      <c r="G75" s="12">
        <f t="shared" si="19"/>
        <v>1658.7436799999998</v>
      </c>
      <c r="H75" s="12">
        <f t="shared" si="19"/>
        <v>2099.3474700000002</v>
      </c>
      <c r="I75" s="12">
        <f t="shared" si="19"/>
        <v>2591.7869999999998</v>
      </c>
      <c r="J75" s="12">
        <f t="shared" si="19"/>
        <v>3136.0622699999999</v>
      </c>
      <c r="K75" s="12">
        <f t="shared" si="19"/>
        <v>3732.1732800000004</v>
      </c>
      <c r="L75" s="12">
        <f t="shared" si="19"/>
        <v>5079.9025199999996</v>
      </c>
      <c r="M75" s="12">
        <f t="shared" si="19"/>
        <v>6634.9747199999993</v>
      </c>
      <c r="N75" s="12">
        <f t="shared" si="19"/>
        <v>8397.3898800000006</v>
      </c>
      <c r="O75" s="12">
        <f t="shared" si="19"/>
        <v>10367.147999999999</v>
      </c>
      <c r="P75" s="12">
        <f t="shared" si="21"/>
        <v>14928.693120000002</v>
      </c>
      <c r="Q75" s="12">
        <f t="shared" si="21"/>
        <v>23326.083000000002</v>
      </c>
      <c r="R75" s="12">
        <f t="shared" si="21"/>
        <v>31749.390750000002</v>
      </c>
      <c r="S75" s="34">
        <f>3.14156*S$50^2*$B75/4/12</f>
        <v>70081.920480000001</v>
      </c>
    </row>
    <row r="77" spans="2:21" ht="13.5" thickBot="1" x14ac:dyDescent="0.35">
      <c r="B77" s="139" t="s">
        <v>74</v>
      </c>
      <c r="C77" s="139"/>
      <c r="D77" s="139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1" x14ac:dyDescent="0.25">
      <c r="B78" s="180"/>
      <c r="C78" s="189" t="s">
        <v>11</v>
      </c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3"/>
    </row>
    <row r="79" spans="2:21" x14ac:dyDescent="0.25">
      <c r="B79" s="105" t="s">
        <v>69</v>
      </c>
      <c r="C79" s="29">
        <f>C$5</f>
        <v>12</v>
      </c>
      <c r="D79" s="29">
        <f>D$5</f>
        <v>15</v>
      </c>
      <c r="E79" s="29">
        <f>E$5</f>
        <v>18</v>
      </c>
      <c r="F79" s="29">
        <f>F$5</f>
        <v>21</v>
      </c>
      <c r="G79" s="29">
        <f t="shared" ref="G79:S79" si="22">G$5</f>
        <v>24</v>
      </c>
      <c r="H79" s="29">
        <f t="shared" si="22"/>
        <v>27</v>
      </c>
      <c r="I79" s="29">
        <f t="shared" si="22"/>
        <v>30</v>
      </c>
      <c r="J79" s="29">
        <f t="shared" si="22"/>
        <v>33</v>
      </c>
      <c r="K79" s="29">
        <f t="shared" si="22"/>
        <v>36</v>
      </c>
      <c r="L79" s="29">
        <f t="shared" si="22"/>
        <v>42</v>
      </c>
      <c r="M79" s="29">
        <f t="shared" si="22"/>
        <v>48</v>
      </c>
      <c r="N79" s="29">
        <f t="shared" si="22"/>
        <v>54</v>
      </c>
      <c r="O79" s="29">
        <f t="shared" si="22"/>
        <v>60</v>
      </c>
      <c r="P79" s="29">
        <f t="shared" si="22"/>
        <v>72</v>
      </c>
      <c r="Q79" s="29">
        <f t="shared" si="22"/>
        <v>90</v>
      </c>
      <c r="R79" s="29">
        <f t="shared" si="22"/>
        <v>105</v>
      </c>
      <c r="S79" s="178">
        <f t="shared" si="22"/>
        <v>156</v>
      </c>
      <c r="T79" s="103" t="s">
        <v>5</v>
      </c>
    </row>
    <row r="80" spans="2:21" ht="13" thickBot="1" x14ac:dyDescent="0.3">
      <c r="B80" s="106" t="s">
        <v>70</v>
      </c>
      <c r="C80" s="202" t="s">
        <v>79</v>
      </c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4"/>
      <c r="T80" s="155"/>
    </row>
    <row r="81" spans="1:20" ht="13.5" thickBot="1" x14ac:dyDescent="0.35">
      <c r="B81" s="140">
        <v>35</v>
      </c>
      <c r="C81" s="40">
        <f>0.1309*C$79^3*$T81</f>
        <v>158.38358414685291</v>
      </c>
      <c r="D81" s="40">
        <f>0.1309*D$79^3*$T81</f>
        <v>309.34293778682212</v>
      </c>
      <c r="E81" s="40">
        <f>0.1309*E$79^3*$T81</f>
        <v>534.54459649562864</v>
      </c>
      <c r="F81" s="40">
        <f>0.1309*F$79^3*$T81</f>
        <v>848.83702128703987</v>
      </c>
      <c r="G81" s="47">
        <f t="shared" ref="G81:S81" si="23">0.1309*G$79^3*$T81</f>
        <v>1267.0686731748233</v>
      </c>
      <c r="H81" s="47">
        <f t="shared" si="23"/>
        <v>1804.0880131727467</v>
      </c>
      <c r="I81" s="47">
        <f t="shared" si="23"/>
        <v>2474.743502294577</v>
      </c>
      <c r="J81" s="47">
        <f t="shared" si="23"/>
        <v>3293.8836015540819</v>
      </c>
      <c r="K81" s="47">
        <f t="shared" si="23"/>
        <v>4276.3567719650291</v>
      </c>
      <c r="L81" s="47">
        <f t="shared" si="23"/>
        <v>6790.696170296319</v>
      </c>
      <c r="M81" s="47">
        <f t="shared" si="23"/>
        <v>10136.549385398586</v>
      </c>
      <c r="N81" s="47">
        <f t="shared" si="23"/>
        <v>14432.704105381974</v>
      </c>
      <c r="O81" s="47">
        <f t="shared" si="23"/>
        <v>19797.948018356616</v>
      </c>
      <c r="P81" s="47">
        <f>0.1309*P$79^3*$T81</f>
        <v>34210.854175720233</v>
      </c>
      <c r="Q81" s="47">
        <f>0.1309*Q$79^3*$T81</f>
        <v>66818.074561953574</v>
      </c>
      <c r="R81" s="47">
        <f>0.1309*R$79^3*$T81</f>
        <v>106104.62766087998</v>
      </c>
      <c r="S81" s="142">
        <f t="shared" si="23"/>
        <v>347968.73437063588</v>
      </c>
      <c r="T81" s="141">
        <f>TAN(B81*PI()/180)</f>
        <v>0.70020753820970971</v>
      </c>
    </row>
    <row r="83" spans="1:20" x14ac:dyDescent="0.25">
      <c r="A83" s="191" t="s">
        <v>37</v>
      </c>
      <c r="B83" s="191"/>
      <c r="C83" s="27" t="s">
        <v>83</v>
      </c>
    </row>
    <row r="84" spans="1:20" x14ac:dyDescent="0.25">
      <c r="B84" s="25"/>
      <c r="C84" s="27" t="s">
        <v>38</v>
      </c>
      <c r="E84" s="138"/>
    </row>
    <row r="85" spans="1:20" x14ac:dyDescent="0.25">
      <c r="B85" s="25"/>
      <c r="C85" s="27" t="s">
        <v>39</v>
      </c>
    </row>
    <row r="86" spans="1:20" x14ac:dyDescent="0.25">
      <c r="B86" s="25"/>
      <c r="C86" s="27" t="s">
        <v>40</v>
      </c>
    </row>
    <row r="87" spans="1:20" x14ac:dyDescent="0.25">
      <c r="B87" s="25"/>
      <c r="C87" s="27" t="s">
        <v>41</v>
      </c>
    </row>
    <row r="88" spans="1:20" x14ac:dyDescent="0.25">
      <c r="B88" s="25"/>
      <c r="C88" s="27" t="s">
        <v>81</v>
      </c>
    </row>
    <row r="89" spans="1:20" x14ac:dyDescent="0.25">
      <c r="B89" s="25"/>
      <c r="C89" s="26" t="s">
        <v>42</v>
      </c>
    </row>
  </sheetData>
  <mergeCells count="10">
    <mergeCell ref="C72:S72"/>
    <mergeCell ref="C70:S70"/>
    <mergeCell ref="C80:S80"/>
    <mergeCell ref="C78:S78"/>
    <mergeCell ref="A83:B83"/>
    <mergeCell ref="C4:S4"/>
    <mergeCell ref="C6:S6"/>
    <mergeCell ref="C51:S51"/>
    <mergeCell ref="C49:S49"/>
    <mergeCell ref="C63:S63"/>
  </mergeCells>
  <hyperlinks>
    <hyperlink ref="C89" r:id="rId1" display="smcneill@uky.edu" xr:uid="{8AE8CCAC-A72A-41CC-A5C2-CED220296EB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workbookViewId="0"/>
  </sheetViews>
  <sheetFormatPr defaultColWidth="9.1796875" defaultRowHeight="12.5" x14ac:dyDescent="0.25"/>
  <cols>
    <col min="1" max="1" width="2.81640625" style="107" customWidth="1"/>
    <col min="2" max="2" width="9.7265625" style="107" customWidth="1"/>
    <col min="3" max="16384" width="9.1796875" style="107"/>
  </cols>
  <sheetData>
    <row r="1" spans="2:10" ht="13" x14ac:dyDescent="0.3">
      <c r="B1" s="137" t="s">
        <v>48</v>
      </c>
    </row>
    <row r="2" spans="2:10" x14ac:dyDescent="0.25">
      <c r="B2" s="107" t="s">
        <v>9</v>
      </c>
    </row>
    <row r="3" spans="2:10" x14ac:dyDescent="0.25">
      <c r="B3" s="49" t="s">
        <v>88</v>
      </c>
    </row>
    <row r="5" spans="2:10" x14ac:dyDescent="0.25">
      <c r="B5" s="136" t="s">
        <v>27</v>
      </c>
      <c r="C5" s="136" t="s">
        <v>6</v>
      </c>
      <c r="F5" s="136" t="s">
        <v>28</v>
      </c>
      <c r="G5" s="107">
        <v>23</v>
      </c>
      <c r="H5" s="136" t="s">
        <v>29</v>
      </c>
      <c r="I5" s="107" t="s">
        <v>30</v>
      </c>
    </row>
    <row r="6" spans="2:10" x14ac:dyDescent="0.25">
      <c r="E6" s="209" t="s">
        <v>31</v>
      </c>
      <c r="F6" s="209"/>
      <c r="G6" s="135">
        <f>TAN(G5*PI()/180)</f>
        <v>0.4244748162096047</v>
      </c>
    </row>
    <row r="7" spans="2:10" ht="13" thickBot="1" x14ac:dyDescent="0.3">
      <c r="B7" s="107" t="s">
        <v>12</v>
      </c>
    </row>
    <row r="8" spans="2:10" x14ac:dyDescent="0.25">
      <c r="B8" s="205" t="s">
        <v>13</v>
      </c>
      <c r="C8" s="206"/>
      <c r="D8" s="207" t="s">
        <v>14</v>
      </c>
      <c r="E8" s="206"/>
      <c r="F8" s="207" t="s">
        <v>15</v>
      </c>
      <c r="G8" s="208"/>
      <c r="H8" s="208"/>
      <c r="I8" s="208"/>
      <c r="J8" s="134" t="s">
        <v>16</v>
      </c>
    </row>
    <row r="9" spans="2:10" x14ac:dyDescent="0.25">
      <c r="B9" s="133" t="s">
        <v>17</v>
      </c>
      <c r="C9" s="132" t="s">
        <v>18</v>
      </c>
      <c r="D9" s="132" t="s">
        <v>19</v>
      </c>
      <c r="E9" s="131" t="s">
        <v>20</v>
      </c>
      <c r="F9" s="129" t="s">
        <v>21</v>
      </c>
      <c r="G9" s="130" t="s">
        <v>22</v>
      </c>
      <c r="H9" s="129" t="s">
        <v>23</v>
      </c>
      <c r="I9" s="129" t="s">
        <v>24</v>
      </c>
      <c r="J9" s="128" t="s">
        <v>25</v>
      </c>
    </row>
    <row r="10" spans="2:10" x14ac:dyDescent="0.25">
      <c r="B10" s="127" t="s">
        <v>2</v>
      </c>
      <c r="C10" s="126" t="s">
        <v>2</v>
      </c>
      <c r="D10" s="126" t="s">
        <v>2</v>
      </c>
      <c r="E10" s="125" t="s">
        <v>2</v>
      </c>
      <c r="F10" s="124" t="s">
        <v>10</v>
      </c>
      <c r="G10" s="124" t="s">
        <v>10</v>
      </c>
      <c r="H10" s="124" t="s">
        <v>10</v>
      </c>
      <c r="I10" s="124" t="s">
        <v>10</v>
      </c>
      <c r="J10" s="123" t="s">
        <v>26</v>
      </c>
    </row>
    <row r="11" spans="2:10" ht="13" x14ac:dyDescent="0.3">
      <c r="B11" s="122">
        <v>40</v>
      </c>
      <c r="C11" s="121">
        <v>60</v>
      </c>
      <c r="D11" s="121">
        <v>0</v>
      </c>
      <c r="E11" s="120">
        <f>B11/2*G$6+D11</f>
        <v>8.4894963241920944</v>
      </c>
      <c r="F11" s="118">
        <f>PI()*B11^3*G$6/24*0.8</f>
        <v>2844.857523707673</v>
      </c>
      <c r="G11" s="118">
        <f>G$6*B11^2*(C11-B11)/4*0.8</f>
        <v>2716.6388237414703</v>
      </c>
      <c r="H11" s="119">
        <f>B11*C11*D11*0.8</f>
        <v>0</v>
      </c>
      <c r="I11" s="118">
        <f>SUM(F11:H11)</f>
        <v>5561.4963474491433</v>
      </c>
      <c r="J11" s="117">
        <f>I11*0.2</f>
        <v>1112.2992694898287</v>
      </c>
    </row>
    <row r="12" spans="2:10" ht="13" x14ac:dyDescent="0.3">
      <c r="B12" s="122">
        <v>40</v>
      </c>
      <c r="C12" s="121">
        <v>60</v>
      </c>
      <c r="D12" s="121">
        <v>2</v>
      </c>
      <c r="E12" s="120">
        <f>B12/2*G$6+D12</f>
        <v>10.489496324192094</v>
      </c>
      <c r="F12" s="118">
        <f>PI()*B12^3*G$6/24*0.8</f>
        <v>2844.857523707673</v>
      </c>
      <c r="G12" s="118">
        <f>G$6*B12^2*(C12-B12)/4*0.8</f>
        <v>2716.6388237414703</v>
      </c>
      <c r="H12" s="119">
        <f>B12*C12*D12*0.8</f>
        <v>3840</v>
      </c>
      <c r="I12" s="118">
        <f>SUM(F12:H12)</f>
        <v>9401.4963474491433</v>
      </c>
      <c r="J12" s="117">
        <f>I12*0.2</f>
        <v>1880.2992694898287</v>
      </c>
    </row>
    <row r="13" spans="2:10" ht="13" x14ac:dyDescent="0.3">
      <c r="B13" s="122">
        <v>40</v>
      </c>
      <c r="C13" s="121">
        <v>60</v>
      </c>
      <c r="D13" s="121">
        <v>4</v>
      </c>
      <c r="E13" s="120">
        <f>B13/2*G$6+D13</f>
        <v>12.489496324192094</v>
      </c>
      <c r="F13" s="118">
        <f>PI()*B13^3*G$6/24*0.8</f>
        <v>2844.857523707673</v>
      </c>
      <c r="G13" s="118">
        <f>G$6*B13^2*(C13-B13)/4*0.8</f>
        <v>2716.6388237414703</v>
      </c>
      <c r="H13" s="119">
        <f>B13*C13*D13*0.8</f>
        <v>7680</v>
      </c>
      <c r="I13" s="118">
        <f>SUM(F13:H13)</f>
        <v>13241.496347449143</v>
      </c>
      <c r="J13" s="117">
        <f>I13*0.2</f>
        <v>2648.2992694898289</v>
      </c>
    </row>
    <row r="14" spans="2:10" ht="13.5" thickBot="1" x14ac:dyDescent="0.35">
      <c r="B14" s="116">
        <v>40</v>
      </c>
      <c r="C14" s="115">
        <v>60</v>
      </c>
      <c r="D14" s="115">
        <v>6</v>
      </c>
      <c r="E14" s="114">
        <f>B14/2*G$6+D14</f>
        <v>14.489496324192094</v>
      </c>
      <c r="F14" s="113">
        <f>PI()*B14^3*G$6/24*0.8</f>
        <v>2844.857523707673</v>
      </c>
      <c r="G14" s="111">
        <f>G$6*B14^2*(C14-B14)/4*0.8</f>
        <v>2716.6388237414703</v>
      </c>
      <c r="H14" s="112">
        <f>B14*C14*D14*0.8</f>
        <v>11520</v>
      </c>
      <c r="I14" s="111">
        <f>SUM(F14:H14)</f>
        <v>17081.496347449145</v>
      </c>
      <c r="J14" s="110">
        <f>I14*0.2</f>
        <v>3416.2992694898294</v>
      </c>
    </row>
    <row r="17" spans="1:3" x14ac:dyDescent="0.25">
      <c r="A17" s="210" t="s">
        <v>37</v>
      </c>
      <c r="B17" s="210"/>
      <c r="C17" s="109" t="s">
        <v>83</v>
      </c>
    </row>
    <row r="18" spans="1:3" x14ac:dyDescent="0.25">
      <c r="B18" s="108"/>
      <c r="C18" s="109" t="s">
        <v>38</v>
      </c>
    </row>
    <row r="19" spans="1:3" x14ac:dyDescent="0.25">
      <c r="B19" s="108"/>
      <c r="C19" s="109" t="s">
        <v>39</v>
      </c>
    </row>
    <row r="20" spans="1:3" x14ac:dyDescent="0.25">
      <c r="B20" s="108"/>
      <c r="C20" s="109" t="s">
        <v>40</v>
      </c>
    </row>
    <row r="21" spans="1:3" x14ac:dyDescent="0.25">
      <c r="B21" s="108"/>
      <c r="C21" s="109" t="s">
        <v>41</v>
      </c>
    </row>
    <row r="22" spans="1:3" x14ac:dyDescent="0.25">
      <c r="B22" s="108"/>
      <c r="C22" s="109" t="s">
        <v>81</v>
      </c>
    </row>
    <row r="23" spans="1:3" x14ac:dyDescent="0.25">
      <c r="B23" s="108"/>
      <c r="C23" s="26" t="s">
        <v>42</v>
      </c>
    </row>
  </sheetData>
  <mergeCells count="5">
    <mergeCell ref="B8:C8"/>
    <mergeCell ref="D8:E8"/>
    <mergeCell ref="F8:I8"/>
    <mergeCell ref="E6:F6"/>
    <mergeCell ref="A17:B17"/>
  </mergeCells>
  <hyperlinks>
    <hyperlink ref="C23" r:id="rId1" display="smcneill@uky.edu" xr:uid="{00000000-0004-0000-0200-000000000000}"/>
  </hyperlinks>
  <pageMargins left="0.75" right="0.75" top="1" bottom="1" header="0.5" footer="0.5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workbookViewId="0"/>
  </sheetViews>
  <sheetFormatPr defaultRowHeight="12.5" x14ac:dyDescent="0.25"/>
  <cols>
    <col min="1" max="1" width="2.81640625" customWidth="1"/>
    <col min="5" max="5" width="11.453125" customWidth="1"/>
  </cols>
  <sheetData>
    <row r="1" spans="2:9" ht="13" x14ac:dyDescent="0.3">
      <c r="B1" s="13" t="s">
        <v>87</v>
      </c>
    </row>
    <row r="2" spans="2:9" x14ac:dyDescent="0.25">
      <c r="B2" t="s">
        <v>9</v>
      </c>
    </row>
    <row r="3" spans="2:9" x14ac:dyDescent="0.25">
      <c r="B3" s="49" t="s">
        <v>86</v>
      </c>
    </row>
    <row r="5" spans="2:9" ht="13" x14ac:dyDescent="0.3">
      <c r="B5" s="6" t="s">
        <v>27</v>
      </c>
      <c r="C5" s="6" t="s">
        <v>6</v>
      </c>
      <c r="F5" s="6" t="s">
        <v>28</v>
      </c>
      <c r="G5" s="159">
        <v>23</v>
      </c>
      <c r="H5" s="6" t="s">
        <v>29</v>
      </c>
      <c r="I5" t="s">
        <v>30</v>
      </c>
    </row>
    <row r="6" spans="2:9" x14ac:dyDescent="0.25">
      <c r="E6" s="211" t="s">
        <v>31</v>
      </c>
      <c r="F6" s="211"/>
      <c r="G6" s="14">
        <f>TAN(G5*PI()/180)</f>
        <v>0.4244748162096047</v>
      </c>
    </row>
    <row r="7" spans="2:9" ht="13" thickBot="1" x14ac:dyDescent="0.3">
      <c r="B7" t="s">
        <v>32</v>
      </c>
    </row>
    <row r="8" spans="2:9" x14ac:dyDescent="0.25">
      <c r="B8" s="15" t="s">
        <v>33</v>
      </c>
      <c r="C8" s="16" t="s">
        <v>34</v>
      </c>
      <c r="D8" s="16" t="s">
        <v>35</v>
      </c>
      <c r="E8" s="16" t="s">
        <v>36</v>
      </c>
      <c r="F8" s="17" t="s">
        <v>25</v>
      </c>
    </row>
    <row r="9" spans="2:9" x14ac:dyDescent="0.25">
      <c r="B9" s="10" t="s">
        <v>2</v>
      </c>
      <c r="C9" s="9" t="s">
        <v>2</v>
      </c>
      <c r="D9" s="9" t="s">
        <v>2</v>
      </c>
      <c r="E9" s="9" t="s">
        <v>10</v>
      </c>
      <c r="F9" s="18" t="s">
        <v>26</v>
      </c>
    </row>
    <row r="10" spans="2:9" ht="13" x14ac:dyDescent="0.3">
      <c r="B10" s="19">
        <v>40</v>
      </c>
      <c r="C10" s="20">
        <v>2</v>
      </c>
      <c r="D10" s="51">
        <f>C10+B10/2*G$6</f>
        <v>10.489496324192094</v>
      </c>
      <c r="E10" s="53">
        <f>PI()*B10^2/4*(C10+(D10-C10)/3)*0.8</f>
        <v>4855.4768220051419</v>
      </c>
      <c r="F10" s="21">
        <f>E10*0.2</f>
        <v>971.09536440102841</v>
      </c>
    </row>
    <row r="11" spans="2:9" ht="13" x14ac:dyDescent="0.3">
      <c r="B11" s="11">
        <v>90</v>
      </c>
      <c r="C11" s="20">
        <v>4</v>
      </c>
      <c r="D11" s="51">
        <f>C11+B11/2*G$6</f>
        <v>23.101366729432211</v>
      </c>
      <c r="E11" s="54">
        <f>PI()*B11^2/4*(C11+(D11-C11)/3)*0.8</f>
        <v>52762.225626244574</v>
      </c>
      <c r="F11" s="21">
        <f>E11*0.2</f>
        <v>10552.445125248916</v>
      </c>
    </row>
    <row r="12" spans="2:9" ht="13" x14ac:dyDescent="0.3">
      <c r="B12" s="11">
        <v>150</v>
      </c>
      <c r="C12" s="20">
        <v>5</v>
      </c>
      <c r="D12" s="51">
        <f>C12+B12/2*G$6</f>
        <v>36.835611215720348</v>
      </c>
      <c r="E12" s="54">
        <f>PI()*B12^2/4*(C12+(D12-C12)/3)*0.8</f>
        <v>220707.61818254218</v>
      </c>
      <c r="F12" s="21">
        <f>E12*0.2</f>
        <v>44141.523636508442</v>
      </c>
    </row>
    <row r="13" spans="2:9" ht="13.5" thickBot="1" x14ac:dyDescent="0.35">
      <c r="B13" s="22">
        <v>300</v>
      </c>
      <c r="C13" s="23">
        <v>6</v>
      </c>
      <c r="D13" s="52">
        <f>C13+B13/2*G$6</f>
        <v>69.671222431440697</v>
      </c>
      <c r="E13" s="55">
        <f>PI()*B13^2/4*(C13+(D13-C13)/3)*0.8</f>
        <v>1539466.2744018724</v>
      </c>
      <c r="F13" s="24">
        <f>E13*0.2</f>
        <v>307893.25488037447</v>
      </c>
    </row>
    <row r="26" spans="1:3" x14ac:dyDescent="0.25">
      <c r="A26" s="191" t="s">
        <v>37</v>
      </c>
      <c r="B26" s="191"/>
      <c r="C26" s="27" t="s">
        <v>83</v>
      </c>
    </row>
    <row r="27" spans="1:3" x14ac:dyDescent="0.25">
      <c r="B27" s="25"/>
      <c r="C27" s="27" t="s">
        <v>38</v>
      </c>
    </row>
    <row r="28" spans="1:3" x14ac:dyDescent="0.25">
      <c r="B28" s="25"/>
      <c r="C28" s="27" t="s">
        <v>39</v>
      </c>
    </row>
    <row r="29" spans="1:3" x14ac:dyDescent="0.25">
      <c r="B29" s="25"/>
      <c r="C29" s="27" t="s">
        <v>40</v>
      </c>
    </row>
    <row r="30" spans="1:3" x14ac:dyDescent="0.25">
      <c r="B30" s="25"/>
      <c r="C30" s="27" t="s">
        <v>41</v>
      </c>
    </row>
    <row r="31" spans="1:3" x14ac:dyDescent="0.25">
      <c r="B31" s="25"/>
      <c r="C31" s="27" t="s">
        <v>81</v>
      </c>
    </row>
    <row r="32" spans="1:3" x14ac:dyDescent="0.25">
      <c r="B32" s="25"/>
      <c r="C32" s="26" t="s">
        <v>42</v>
      </c>
    </row>
  </sheetData>
  <mergeCells count="2">
    <mergeCell ref="E6:F6"/>
    <mergeCell ref="A26:B26"/>
  </mergeCells>
  <phoneticPr fontId="0" type="noConversion"/>
  <hyperlinks>
    <hyperlink ref="C32" r:id="rId1" display="smcneill@uky.edu" xr:uid="{00000000-0004-0000-0300-000000000000}"/>
  </hyperlinks>
  <pageMargins left="0.75" right="0.75" top="1" bottom="1" header="0.5" footer="0.5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9"/>
  <sheetViews>
    <sheetView zoomScaleNormal="100" workbookViewId="0"/>
  </sheetViews>
  <sheetFormatPr defaultRowHeight="12.5" x14ac:dyDescent="0.25"/>
  <cols>
    <col min="1" max="1" width="2.81640625" customWidth="1"/>
    <col min="2" max="2" width="11.453125" customWidth="1"/>
  </cols>
  <sheetData>
    <row r="1" spans="2:6" ht="13" x14ac:dyDescent="0.3">
      <c r="B1" s="13" t="s">
        <v>47</v>
      </c>
    </row>
    <row r="2" spans="2:6" x14ac:dyDescent="0.25">
      <c r="B2" s="49" t="s">
        <v>46</v>
      </c>
    </row>
    <row r="3" spans="2:6" x14ac:dyDescent="0.25">
      <c r="B3" s="49" t="s">
        <v>84</v>
      </c>
    </row>
    <row r="4" spans="2:6" ht="13" thickBot="1" x14ac:dyDescent="0.3"/>
    <row r="5" spans="2:6" x14ac:dyDescent="0.25">
      <c r="B5" s="50" t="s">
        <v>45</v>
      </c>
      <c r="C5" s="199" t="s">
        <v>44</v>
      </c>
      <c r="D5" s="200"/>
      <c r="E5" s="200"/>
      <c r="F5" s="201"/>
    </row>
    <row r="6" spans="2:6" ht="13.5" thickBot="1" x14ac:dyDescent="0.35">
      <c r="B6" s="31" t="s">
        <v>2</v>
      </c>
      <c r="C6" s="58">
        <v>6</v>
      </c>
      <c r="D6" s="58">
        <v>8</v>
      </c>
      <c r="E6" s="58">
        <v>10</v>
      </c>
      <c r="F6" s="59">
        <v>12</v>
      </c>
    </row>
    <row r="7" spans="2:6" ht="13" x14ac:dyDescent="0.3">
      <c r="B7" s="56">
        <v>50</v>
      </c>
      <c r="C7" s="2">
        <f>3.14156*C$6^2*$B7/4/1.245</f>
        <v>1135.5036144578312</v>
      </c>
      <c r="D7" s="2">
        <f t="shared" ref="D7:F11" si="0">3.14156*D$6^2*$B7/4/1.245</f>
        <v>2018.6730923694777</v>
      </c>
      <c r="E7" s="2">
        <f t="shared" si="0"/>
        <v>3154.1767068273093</v>
      </c>
      <c r="F7" s="32">
        <f t="shared" si="0"/>
        <v>4542.0144578313248</v>
      </c>
    </row>
    <row r="8" spans="2:6" ht="13" x14ac:dyDescent="0.3">
      <c r="B8" s="56">
        <v>100</v>
      </c>
      <c r="C8" s="2">
        <f>3.14156*C$6^2*$B8/4/1.245</f>
        <v>2271.0072289156624</v>
      </c>
      <c r="D8" s="2">
        <f t="shared" si="0"/>
        <v>4037.3461847389553</v>
      </c>
      <c r="E8" s="2">
        <f t="shared" si="0"/>
        <v>6308.3534136546186</v>
      </c>
      <c r="F8" s="32">
        <f t="shared" si="0"/>
        <v>9084.0289156626495</v>
      </c>
    </row>
    <row r="9" spans="2:6" ht="13" x14ac:dyDescent="0.3">
      <c r="B9" s="56">
        <v>150</v>
      </c>
      <c r="C9" s="2">
        <f>3.14156*C$6^2*$B9/4/1.245</f>
        <v>3406.5108433734936</v>
      </c>
      <c r="D9" s="2">
        <f t="shared" si="0"/>
        <v>6056.0192771084339</v>
      </c>
      <c r="E9" s="2">
        <f t="shared" si="0"/>
        <v>9462.530120481928</v>
      </c>
      <c r="F9" s="32">
        <f t="shared" si="0"/>
        <v>13626.043373493974</v>
      </c>
    </row>
    <row r="10" spans="2:6" ht="13" x14ac:dyDescent="0.3">
      <c r="B10" s="56">
        <v>200</v>
      </c>
      <c r="C10" s="2">
        <f>3.14156*C$6^2*$B10/4/1.245</f>
        <v>4542.0144578313248</v>
      </c>
      <c r="D10" s="2">
        <f t="shared" si="0"/>
        <v>8074.6923694779107</v>
      </c>
      <c r="E10" s="2">
        <f t="shared" si="0"/>
        <v>12616.706827309237</v>
      </c>
      <c r="F10" s="32">
        <f t="shared" si="0"/>
        <v>18168.057831325299</v>
      </c>
    </row>
    <row r="11" spans="2:6" ht="13.5" thickBot="1" x14ac:dyDescent="0.35">
      <c r="B11" s="57">
        <v>300</v>
      </c>
      <c r="C11" s="12">
        <f>3.14156*C$6^2*$B11/4/1.245</f>
        <v>6813.0216867469871</v>
      </c>
      <c r="D11" s="12">
        <f t="shared" si="0"/>
        <v>12112.038554216868</v>
      </c>
      <c r="E11" s="12">
        <f t="shared" si="0"/>
        <v>18925.060240963856</v>
      </c>
      <c r="F11" s="34">
        <f t="shared" si="0"/>
        <v>27252.086746987949</v>
      </c>
    </row>
    <row r="13" spans="2:6" x14ac:dyDescent="0.25">
      <c r="B13" s="28" t="s">
        <v>37</v>
      </c>
      <c r="C13" s="27" t="s">
        <v>83</v>
      </c>
    </row>
    <row r="14" spans="2:6" x14ac:dyDescent="0.25">
      <c r="B14" s="25"/>
      <c r="C14" s="27" t="s">
        <v>38</v>
      </c>
    </row>
    <row r="15" spans="2:6" x14ac:dyDescent="0.25">
      <c r="B15" s="25"/>
      <c r="C15" s="27" t="s">
        <v>39</v>
      </c>
    </row>
    <row r="16" spans="2:6" x14ac:dyDescent="0.25">
      <c r="B16" s="25"/>
      <c r="C16" s="27" t="s">
        <v>40</v>
      </c>
    </row>
    <row r="17" spans="2:3" x14ac:dyDescent="0.25">
      <c r="B17" s="25"/>
      <c r="C17" s="27" t="s">
        <v>41</v>
      </c>
    </row>
    <row r="18" spans="2:3" x14ac:dyDescent="0.25">
      <c r="B18" s="25"/>
      <c r="C18" s="27" t="s">
        <v>81</v>
      </c>
    </row>
    <row r="19" spans="2:3" x14ac:dyDescent="0.25">
      <c r="B19" s="25"/>
      <c r="C19" s="26" t="s">
        <v>42</v>
      </c>
    </row>
  </sheetData>
  <mergeCells count="1">
    <mergeCell ref="C5:F5"/>
  </mergeCells>
  <hyperlinks>
    <hyperlink ref="C19" r:id="rId1" display="smcneill@uky.edu" xr:uid="{00000000-0004-0000-0400-000000000000}"/>
  </hyperlinks>
  <pageMargins left="0.7" right="0.7" top="0.75" bottom="0.75" header="0.3" footer="0.3"/>
  <pageSetup orientation="portrait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8"/>
  <sheetViews>
    <sheetView workbookViewId="0"/>
  </sheetViews>
  <sheetFormatPr defaultRowHeight="12.5" x14ac:dyDescent="0.25"/>
  <cols>
    <col min="1" max="1" width="2.81640625" customWidth="1"/>
    <col min="11" max="11" width="3.6328125" customWidth="1"/>
  </cols>
  <sheetData>
    <row r="1" spans="2:10" ht="15.5" x14ac:dyDescent="0.35">
      <c r="B1" s="81" t="s">
        <v>57</v>
      </c>
    </row>
    <row r="2" spans="2:10" x14ac:dyDescent="0.25">
      <c r="B2" s="49" t="s">
        <v>64</v>
      </c>
    </row>
    <row r="3" spans="2:10" x14ac:dyDescent="0.25">
      <c r="B3" s="49" t="s">
        <v>65</v>
      </c>
    </row>
    <row r="4" spans="2:10" x14ac:dyDescent="0.25">
      <c r="B4" s="49" t="s">
        <v>85</v>
      </c>
    </row>
    <row r="5" spans="2:10" x14ac:dyDescent="0.25">
      <c r="B5" s="49"/>
    </row>
    <row r="6" spans="2:10" ht="13" x14ac:dyDescent="0.3">
      <c r="B6" s="13" t="s">
        <v>82</v>
      </c>
    </row>
    <row r="7" spans="2:10" ht="13" x14ac:dyDescent="0.3">
      <c r="B7" s="214" t="s">
        <v>59</v>
      </c>
      <c r="C7" s="215"/>
      <c r="D7" s="216"/>
      <c r="E7" s="92" t="s">
        <v>58</v>
      </c>
      <c r="F7" s="101"/>
      <c r="G7" s="65"/>
      <c r="H7" s="66"/>
      <c r="I7" s="65"/>
      <c r="J7" s="66"/>
    </row>
    <row r="8" spans="2:10" ht="13" x14ac:dyDescent="0.3">
      <c r="B8" s="69" t="s">
        <v>49</v>
      </c>
      <c r="C8" s="70" t="s">
        <v>50</v>
      </c>
      <c r="D8" s="89" t="s">
        <v>52</v>
      </c>
      <c r="E8" s="93" t="s">
        <v>52</v>
      </c>
      <c r="F8" s="93" t="s">
        <v>53</v>
      </c>
      <c r="G8" s="212" t="s">
        <v>60</v>
      </c>
      <c r="H8" s="213"/>
      <c r="I8" s="212" t="s">
        <v>60</v>
      </c>
      <c r="J8" s="213"/>
    </row>
    <row r="9" spans="2:10" ht="15" x14ac:dyDescent="0.3">
      <c r="B9" s="64" t="s">
        <v>2</v>
      </c>
      <c r="C9" s="63" t="s">
        <v>2</v>
      </c>
      <c r="D9" s="90" t="s">
        <v>2</v>
      </c>
      <c r="E9" s="94" t="s">
        <v>2</v>
      </c>
      <c r="F9" s="102" t="s">
        <v>61</v>
      </c>
      <c r="G9" s="67" t="s">
        <v>54</v>
      </c>
      <c r="H9" s="68" t="s">
        <v>55</v>
      </c>
      <c r="I9" s="67" t="s">
        <v>54</v>
      </c>
      <c r="J9" s="68" t="s">
        <v>55</v>
      </c>
    </row>
    <row r="10" spans="2:10" ht="13" x14ac:dyDescent="0.3">
      <c r="B10" s="78">
        <v>9</v>
      </c>
      <c r="C10" s="79">
        <v>16</v>
      </c>
      <c r="D10" s="91">
        <v>3.5</v>
      </c>
      <c r="E10" s="95">
        <v>8</v>
      </c>
      <c r="F10" s="77">
        <f>B10*C10*D10+B10*C10*(E10-D10)/3</f>
        <v>720</v>
      </c>
      <c r="G10" s="80">
        <f>0.95*F10/2.5</f>
        <v>273.60000000000002</v>
      </c>
      <c r="H10" s="80">
        <f>0.95*F10/1.2445</f>
        <v>549.61832061068708</v>
      </c>
      <c r="I10" s="221">
        <f>G10*70</f>
        <v>19152</v>
      </c>
      <c r="J10" s="221">
        <f>H10*56</f>
        <v>30778.625954198476</v>
      </c>
    </row>
    <row r="12" spans="2:10" ht="13" x14ac:dyDescent="0.3">
      <c r="B12" s="13" t="s">
        <v>56</v>
      </c>
    </row>
    <row r="13" spans="2:10" ht="13" x14ac:dyDescent="0.3">
      <c r="B13" s="73" t="s">
        <v>49</v>
      </c>
      <c r="C13" s="74" t="s">
        <v>50</v>
      </c>
      <c r="D13" s="74" t="s">
        <v>52</v>
      </c>
      <c r="E13" s="97" t="s">
        <v>53</v>
      </c>
      <c r="F13" s="217" t="s">
        <v>60</v>
      </c>
      <c r="G13" s="218"/>
      <c r="H13" s="217" t="s">
        <v>60</v>
      </c>
      <c r="I13" s="218"/>
    </row>
    <row r="14" spans="2:10" ht="15" x14ac:dyDescent="0.3">
      <c r="B14" s="75" t="s">
        <v>2</v>
      </c>
      <c r="C14" s="71" t="s">
        <v>2</v>
      </c>
      <c r="D14" s="71" t="s">
        <v>2</v>
      </c>
      <c r="E14" s="98" t="s">
        <v>61</v>
      </c>
      <c r="F14" s="72" t="s">
        <v>54</v>
      </c>
      <c r="G14" s="76" t="s">
        <v>55</v>
      </c>
      <c r="H14" s="72" t="s">
        <v>54</v>
      </c>
      <c r="I14" s="76" t="s">
        <v>55</v>
      </c>
    </row>
    <row r="15" spans="2:10" ht="13" x14ac:dyDescent="0.3">
      <c r="B15" s="78">
        <v>8</v>
      </c>
      <c r="C15" s="79">
        <v>14</v>
      </c>
      <c r="D15" s="79">
        <v>8</v>
      </c>
      <c r="E15" s="96">
        <f>B15*C15*D15</f>
        <v>896</v>
      </c>
      <c r="F15" s="80">
        <f>E15/2.5</f>
        <v>358.4</v>
      </c>
      <c r="G15" s="80">
        <f>E15/1.2445</f>
        <v>719.96785857774205</v>
      </c>
      <c r="H15" s="221">
        <f>F15*70</f>
        <v>25088</v>
      </c>
      <c r="I15" s="221">
        <f>G15*56</f>
        <v>40318.200080353556</v>
      </c>
    </row>
    <row r="17" spans="2:8" ht="13" x14ac:dyDescent="0.3">
      <c r="B17" s="13" t="s">
        <v>63</v>
      </c>
    </row>
    <row r="18" spans="2:8" ht="13" x14ac:dyDescent="0.3">
      <c r="B18" s="82" t="s">
        <v>33</v>
      </c>
      <c r="C18" s="83" t="s">
        <v>51</v>
      </c>
      <c r="D18" s="99" t="s">
        <v>53</v>
      </c>
      <c r="E18" s="219" t="s">
        <v>60</v>
      </c>
      <c r="F18" s="220"/>
      <c r="G18" s="219" t="s">
        <v>62</v>
      </c>
      <c r="H18" s="220"/>
    </row>
    <row r="19" spans="2:8" ht="15" x14ac:dyDescent="0.3">
      <c r="B19" s="84" t="s">
        <v>2</v>
      </c>
      <c r="C19" s="85" t="s">
        <v>2</v>
      </c>
      <c r="D19" s="100" t="s">
        <v>61</v>
      </c>
      <c r="E19" s="86" t="s">
        <v>54</v>
      </c>
      <c r="F19" s="87" t="s">
        <v>55</v>
      </c>
      <c r="G19" s="86" t="s">
        <v>54</v>
      </c>
      <c r="H19" s="87" t="s">
        <v>55</v>
      </c>
    </row>
    <row r="20" spans="2:8" ht="13" x14ac:dyDescent="0.3">
      <c r="B20" s="78">
        <v>2</v>
      </c>
      <c r="C20" s="79">
        <v>4</v>
      </c>
      <c r="D20" s="88">
        <f>3.1416*B20^2/4*C20</f>
        <v>12.5664</v>
      </c>
      <c r="E20" s="80">
        <f>D20/2.5</f>
        <v>5.0265599999999999</v>
      </c>
      <c r="F20" s="80">
        <f>D20/1.2445</f>
        <v>10.097549216552833</v>
      </c>
      <c r="G20" s="80">
        <f>E20*70</f>
        <v>351.85919999999999</v>
      </c>
      <c r="H20" s="80">
        <f>F20*56</f>
        <v>565.46275612695865</v>
      </c>
    </row>
    <row r="22" spans="2:8" x14ac:dyDescent="0.25">
      <c r="B22" s="191" t="s">
        <v>37</v>
      </c>
      <c r="C22" s="191"/>
      <c r="D22" s="27" t="s">
        <v>83</v>
      </c>
    </row>
    <row r="23" spans="2:8" x14ac:dyDescent="0.25">
      <c r="C23" s="25"/>
      <c r="D23" s="27" t="s">
        <v>38</v>
      </c>
    </row>
    <row r="24" spans="2:8" x14ac:dyDescent="0.25">
      <c r="C24" s="25"/>
      <c r="D24" s="27" t="s">
        <v>39</v>
      </c>
    </row>
    <row r="25" spans="2:8" x14ac:dyDescent="0.25">
      <c r="C25" s="25"/>
      <c r="D25" s="27" t="s">
        <v>40</v>
      </c>
    </row>
    <row r="26" spans="2:8" x14ac:dyDescent="0.25">
      <c r="C26" s="25"/>
      <c r="D26" s="27" t="s">
        <v>41</v>
      </c>
    </row>
    <row r="27" spans="2:8" x14ac:dyDescent="0.25">
      <c r="C27" s="25"/>
      <c r="D27" s="27" t="s">
        <v>81</v>
      </c>
    </row>
    <row r="28" spans="2:8" x14ac:dyDescent="0.25">
      <c r="C28" s="25"/>
      <c r="D28" s="26" t="s">
        <v>42</v>
      </c>
    </row>
  </sheetData>
  <mergeCells count="8">
    <mergeCell ref="I8:J8"/>
    <mergeCell ref="H13:I13"/>
    <mergeCell ref="G8:H8"/>
    <mergeCell ref="B7:D7"/>
    <mergeCell ref="F13:G13"/>
    <mergeCell ref="B22:C22"/>
    <mergeCell ref="E18:F18"/>
    <mergeCell ref="G18:H18"/>
  </mergeCells>
  <hyperlinks>
    <hyperlink ref="D28" r:id="rId1" display="smcneill@uky.edu" xr:uid="{00000000-0004-0000-0500-000000000000}"/>
  </hyperlinks>
  <pageMargins left="0.7" right="0.7" top="0.75" bottom="0.75" header="0.3" footer="0.3"/>
  <pageSetup orientation="portrait" horizontalDpi="1200" verticalDpi="1200" r:id="rId2"/>
  <ignoredErrors>
    <ignoredError sqref="F20 H10 G15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Bins</vt:lpstr>
      <vt:lpstr>Surface area</vt:lpstr>
      <vt:lpstr>Warehouses</vt:lpstr>
      <vt:lpstr>Piles</vt:lpstr>
      <vt:lpstr>Bags</vt:lpstr>
      <vt:lpstr>Wagons &amp; Cribs</vt:lpstr>
      <vt:lpstr>Bins!Print_Area</vt:lpstr>
    </vt:vector>
  </TitlesOfParts>
  <Company>Biosystems &amp; Ag Engineering/Univ KY/Princeton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G McNeill</dc:creator>
  <cp:lastModifiedBy>Author</cp:lastModifiedBy>
  <cp:lastPrinted>2004-04-12T15:09:18Z</cp:lastPrinted>
  <dcterms:created xsi:type="dcterms:W3CDTF">2004-01-30T15:28:52Z</dcterms:created>
  <dcterms:modified xsi:type="dcterms:W3CDTF">2022-08-29T16:33:55Z</dcterms:modified>
</cp:coreProperties>
</file>